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2\64022040_Oprava kolejových brzd spádoviště Česká Třebová st. 015 - 2.etapa\64022040 Přílohy Výzvy + ZD\"/>
    </mc:Choice>
  </mc:AlternateContent>
  <bookViews>
    <workbookView xWindow="0" yWindow="0" windowWidth="28800" windowHeight="11325"/>
  </bookViews>
  <sheets>
    <sheet name="Rekapitulace stavby" sheetId="1" r:id="rId1"/>
    <sheet name="64022040_2 - PS01 - Opra..." sheetId="2" r:id="rId2"/>
    <sheet name="64022040_3 - VON - VRN" sheetId="3" r:id="rId3"/>
    <sheet name="64022040_1 - SO01 - Správ..." sheetId="4" r:id="rId4"/>
    <sheet name="Pokyny pro vyplnění" sheetId="5" r:id="rId5"/>
  </sheets>
  <definedNames>
    <definedName name="_xlnm._FilterDatabase" localSheetId="3" hidden="1">'64022040_1 - SO01 - Správ...'!$C$82:$K$139</definedName>
    <definedName name="_xlnm._FilterDatabase" localSheetId="1" hidden="1">'64022040_2 - PS01 - Opra...'!$C$79:$K$108</definedName>
    <definedName name="_xlnm._FilterDatabase" localSheetId="2" hidden="1">'64022040_3 - VON - VRN'!$C$82:$K$100</definedName>
    <definedName name="_xlnm.Print_Titles" localSheetId="3">'64022040_1 - SO01 - Správ...'!$82:$82</definedName>
    <definedName name="_xlnm.Print_Titles" localSheetId="1">'64022040_2 - PS01 - Opra...'!$79:$79</definedName>
    <definedName name="_xlnm.Print_Titles" localSheetId="2">'64022040_3 - VON - VRN'!$82:$82</definedName>
    <definedName name="_xlnm.Print_Titles" localSheetId="0">'Rekapitulace stavby'!$52:$52</definedName>
    <definedName name="_xlnm.Print_Area" localSheetId="3">'64022040_1 - SO01 - Správ...'!$C$4:$J$39,'64022040_1 - SO01 - Správ...'!$C$45:$J$64,'64022040_1 - SO01 - Správ...'!$C$70:$K$139</definedName>
    <definedName name="_xlnm.Print_Area" localSheetId="1">'64022040_2 - PS01 - Opra...'!$C$4:$J$39,'64022040_2 - PS01 - Opra...'!$C$45:$J$61,'64022040_2 - PS01 - Opra...'!$C$67:$K$108</definedName>
    <definedName name="_xlnm.Print_Area" localSheetId="2">'64022040_3 - VON - VRN'!$C$4:$J$39,'64022040_3 - VON - VRN'!$C$45:$J$64,'64022040_3 - VON - VRN'!$C$70:$K$100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BI86" i="4"/>
  <c r="BH86" i="4"/>
  <c r="BG86" i="4"/>
  <c r="BF86" i="4"/>
  <c r="T86" i="4"/>
  <c r="R86" i="4"/>
  <c r="P86" i="4"/>
  <c r="BI85" i="4"/>
  <c r="BH85" i="4"/>
  <c r="BG85" i="4"/>
  <c r="BF85" i="4"/>
  <c r="T85" i="4"/>
  <c r="R85" i="4"/>
  <c r="P85" i="4"/>
  <c r="BI84" i="4"/>
  <c r="BH84" i="4"/>
  <c r="BG84" i="4"/>
  <c r="BF84" i="4"/>
  <c r="T84" i="4"/>
  <c r="R84" i="4"/>
  <c r="P84" i="4"/>
  <c r="F79" i="4"/>
  <c r="F77" i="4"/>
  <c r="E75" i="4"/>
  <c r="F54" i="4"/>
  <c r="F52" i="4"/>
  <c r="E50" i="4"/>
  <c r="J24" i="4"/>
  <c r="E24" i="4"/>
  <c r="J80" i="4"/>
  <c r="J23" i="4"/>
  <c r="J21" i="4"/>
  <c r="E21" i="4"/>
  <c r="J79" i="4"/>
  <c r="J20" i="4"/>
  <c r="J18" i="4"/>
  <c r="E18" i="4"/>
  <c r="F80" i="4"/>
  <c r="J17" i="4"/>
  <c r="J12" i="4"/>
  <c r="J77" i="4"/>
  <c r="E7" i="4"/>
  <c r="E73" i="4" s="1"/>
  <c r="J37" i="3"/>
  <c r="J36" i="3"/>
  <c r="AY56" i="1"/>
  <c r="J35" i="3"/>
  <c r="AX56" i="1" s="1"/>
  <c r="BI99" i="3"/>
  <c r="BH99" i="3"/>
  <c r="BG99" i="3"/>
  <c r="BF99" i="3"/>
  <c r="T99" i="3"/>
  <c r="T98" i="3"/>
  <c r="R99" i="3"/>
  <c r="R98" i="3" s="1"/>
  <c r="P99" i="3"/>
  <c r="P98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BI85" i="3"/>
  <c r="BH85" i="3"/>
  <c r="BG85" i="3"/>
  <c r="BF85" i="3"/>
  <c r="T85" i="3"/>
  <c r="T84" i="3" s="1"/>
  <c r="R85" i="3"/>
  <c r="R84" i="3"/>
  <c r="P85" i="3"/>
  <c r="P84" i="3" s="1"/>
  <c r="F79" i="3"/>
  <c r="F77" i="3"/>
  <c r="E75" i="3"/>
  <c r="F54" i="3"/>
  <c r="F52" i="3"/>
  <c r="E50" i="3"/>
  <c r="J24" i="3"/>
  <c r="E24" i="3"/>
  <c r="J55" i="3" s="1"/>
  <c r="J23" i="3"/>
  <c r="J21" i="3"/>
  <c r="E21" i="3"/>
  <c r="J79" i="3" s="1"/>
  <c r="J20" i="3"/>
  <c r="J18" i="3"/>
  <c r="E18" i="3"/>
  <c r="F80" i="3" s="1"/>
  <c r="J17" i="3"/>
  <c r="J12" i="3"/>
  <c r="J77" i="3" s="1"/>
  <c r="E7" i="3"/>
  <c r="E73" i="3"/>
  <c r="J37" i="2"/>
  <c r="J36" i="2"/>
  <c r="AY55" i="1" s="1"/>
  <c r="J35" i="2"/>
  <c r="AX55" i="1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BI83" i="2"/>
  <c r="BH83" i="2"/>
  <c r="BG83" i="2"/>
  <c r="BF83" i="2"/>
  <c r="T83" i="2"/>
  <c r="R83" i="2"/>
  <c r="P83" i="2"/>
  <c r="BI82" i="2"/>
  <c r="BH82" i="2"/>
  <c r="BG82" i="2"/>
  <c r="BF82" i="2"/>
  <c r="T82" i="2"/>
  <c r="R82" i="2"/>
  <c r="P82" i="2"/>
  <c r="F76" i="2"/>
  <c r="F74" i="2"/>
  <c r="E72" i="2"/>
  <c r="F54" i="2"/>
  <c r="F52" i="2"/>
  <c r="E50" i="2"/>
  <c r="J24" i="2"/>
  <c r="E24" i="2"/>
  <c r="J77" i="2"/>
  <c r="J23" i="2"/>
  <c r="J21" i="2"/>
  <c r="E21" i="2"/>
  <c r="J54" i="2"/>
  <c r="J20" i="2"/>
  <c r="J18" i="2"/>
  <c r="E18" i="2"/>
  <c r="F55" i="2"/>
  <c r="J17" i="2"/>
  <c r="J12" i="2"/>
  <c r="J74" i="2"/>
  <c r="E7" i="2"/>
  <c r="E70" i="2" s="1"/>
  <c r="L50" i="1"/>
  <c r="AM50" i="1"/>
  <c r="AM49" i="1"/>
  <c r="L49" i="1"/>
  <c r="AM47" i="1"/>
  <c r="L47" i="1"/>
  <c r="L45" i="1"/>
  <c r="L44" i="1"/>
  <c r="J92" i="2"/>
  <c r="BK103" i="2"/>
  <c r="J95" i="2"/>
  <c r="J82" i="2"/>
  <c r="BK98" i="2"/>
  <c r="BK84" i="2"/>
  <c r="BK94" i="3"/>
  <c r="J88" i="3"/>
  <c r="J136" i="4"/>
  <c r="BK111" i="4"/>
  <c r="BK105" i="4"/>
  <c r="J93" i="4"/>
  <c r="BK122" i="4"/>
  <c r="BK115" i="4"/>
  <c r="J98" i="4"/>
  <c r="BK93" i="4"/>
  <c r="BK86" i="4"/>
  <c r="J105" i="2"/>
  <c r="J91" i="2"/>
  <c r="J87" i="2"/>
  <c r="BK101" i="2"/>
  <c r="J97" i="2"/>
  <c r="BK91" i="2"/>
  <c r="J84" i="2"/>
  <c r="J101" i="2"/>
  <c r="BK95" i="2"/>
  <c r="BK89" i="2"/>
  <c r="BK83" i="2"/>
  <c r="BK99" i="3"/>
  <c r="J92" i="3"/>
  <c r="BK85" i="3"/>
  <c r="BK132" i="4"/>
  <c r="J120" i="4"/>
  <c r="J115" i="4"/>
  <c r="BK103" i="4"/>
  <c r="BK98" i="4"/>
  <c r="BK91" i="4"/>
  <c r="J132" i="4"/>
  <c r="J128" i="4"/>
  <c r="BK113" i="4"/>
  <c r="J103" i="4"/>
  <c r="BK97" i="4"/>
  <c r="J91" i="4"/>
  <c r="BK89" i="4"/>
  <c r="J86" i="4"/>
  <c r="BK84" i="4"/>
  <c r="BK105" i="2"/>
  <c r="BK102" i="2"/>
  <c r="BK99" i="2"/>
  <c r="BK86" i="2"/>
  <c r="J104" i="2"/>
  <c r="BK87" i="2"/>
  <c r="BK82" i="2"/>
  <c r="BK92" i="3"/>
  <c r="BK128" i="4"/>
  <c r="BK117" i="4"/>
  <c r="BK100" i="4"/>
  <c r="J94" i="4"/>
  <c r="BK126" i="4"/>
  <c r="J107" i="4"/>
  <c r="J100" i="4"/>
  <c r="J89" i="4"/>
  <c r="BK85" i="4"/>
  <c r="BK107" i="2"/>
  <c r="J90" i="2"/>
  <c r="AS54" i="1"/>
  <c r="BK90" i="2"/>
  <c r="J83" i="2"/>
  <c r="J100" i="2"/>
  <c r="BK96" i="2"/>
  <c r="BK94" i="2"/>
  <c r="J99" i="3"/>
  <c r="BK96" i="3"/>
  <c r="J94" i="3"/>
  <c r="J139" i="4"/>
  <c r="J134" i="4"/>
  <c r="BK123" i="4"/>
  <c r="BK119" i="4"/>
  <c r="J109" i="4"/>
  <c r="BK104" i="4"/>
  <c r="BK96" i="4"/>
  <c r="J92" i="4"/>
  <c r="BK139" i="4"/>
  <c r="BK130" i="4"/>
  <c r="J119" i="4"/>
  <c r="J111" i="4"/>
  <c r="J104" i="4"/>
  <c r="BK99" i="4"/>
  <c r="BK92" i="4"/>
  <c r="BK90" i="4"/>
  <c r="J85" i="4"/>
  <c r="J84" i="4"/>
  <c r="BK104" i="2"/>
  <c r="BK100" i="2"/>
  <c r="J89" i="2"/>
  <c r="J93" i="2"/>
  <c r="J96" i="3"/>
  <c r="J122" i="4"/>
  <c r="J97" i="4"/>
  <c r="BK137" i="4"/>
  <c r="J105" i="4"/>
  <c r="BK88" i="4"/>
  <c r="J102" i="2"/>
  <c r="J107" i="2"/>
  <c r="J98" i="2"/>
  <c r="BK88" i="2"/>
  <c r="J99" i="2"/>
  <c r="J86" i="2"/>
  <c r="BK88" i="3"/>
  <c r="BK138" i="4"/>
  <c r="J126" i="4"/>
  <c r="BK107" i="4"/>
  <c r="BK95" i="4"/>
  <c r="J138" i="4"/>
  <c r="BK120" i="4"/>
  <c r="BK109" i="4"/>
  <c r="J95" i="4"/>
  <c r="BK87" i="4"/>
  <c r="J90" i="4"/>
  <c r="J88" i="2"/>
  <c r="BK93" i="2"/>
  <c r="BK97" i="2"/>
  <c r="BK90" i="3"/>
  <c r="J137" i="4"/>
  <c r="BK108" i="4"/>
  <c r="BK136" i="4"/>
  <c r="J117" i="4"/>
  <c r="BK94" i="4"/>
  <c r="J94" i="2"/>
  <c r="J96" i="2"/>
  <c r="BK92" i="2"/>
  <c r="J85" i="2"/>
  <c r="J103" i="2"/>
  <c r="BK85" i="2"/>
  <c r="J85" i="3"/>
  <c r="J90" i="3"/>
  <c r="J130" i="4"/>
  <c r="J113" i="4"/>
  <c r="J99" i="4"/>
  <c r="BK134" i="4"/>
  <c r="J123" i="4"/>
  <c r="J108" i="4"/>
  <c r="J96" i="4"/>
  <c r="J88" i="4"/>
  <c r="J87" i="4"/>
  <c r="R81" i="2" l="1"/>
  <c r="R80" i="2"/>
  <c r="R89" i="3"/>
  <c r="R87" i="3"/>
  <c r="R83" i="3" s="1"/>
  <c r="T81" i="2"/>
  <c r="T80" i="2"/>
  <c r="BK89" i="3"/>
  <c r="J89" i="3" s="1"/>
  <c r="J62" i="3" s="1"/>
  <c r="BK102" i="4"/>
  <c r="J102" i="4"/>
  <c r="J61" i="4" s="1"/>
  <c r="T102" i="4"/>
  <c r="BK125" i="4"/>
  <c r="J125" i="4"/>
  <c r="J63" i="4" s="1"/>
  <c r="P125" i="4"/>
  <c r="P81" i="2"/>
  <c r="P80" i="2"/>
  <c r="AU55" i="1" s="1"/>
  <c r="T89" i="3"/>
  <c r="T87" i="3"/>
  <c r="T83" i="3"/>
  <c r="P102" i="4"/>
  <c r="R102" i="4"/>
  <c r="P106" i="4"/>
  <c r="T106" i="4"/>
  <c r="T125" i="4"/>
  <c r="BK81" i="2"/>
  <c r="J81" i="2"/>
  <c r="J60" i="2"/>
  <c r="P89" i="3"/>
  <c r="P87" i="3"/>
  <c r="P83" i="3"/>
  <c r="AU56" i="1"/>
  <c r="BK106" i="4"/>
  <c r="J106" i="4"/>
  <c r="J62" i="4"/>
  <c r="R106" i="4"/>
  <c r="R125" i="4"/>
  <c r="BK84" i="3"/>
  <c r="J84" i="3"/>
  <c r="J60" i="3"/>
  <c r="BK98" i="3"/>
  <c r="J98" i="3"/>
  <c r="J63" i="3"/>
  <c r="BE89" i="4"/>
  <c r="E48" i="4"/>
  <c r="J52" i="4"/>
  <c r="J54" i="4"/>
  <c r="F55" i="4"/>
  <c r="J55" i="4"/>
  <c r="BE84" i="4"/>
  <c r="BE85" i="4"/>
  <c r="BE86" i="4"/>
  <c r="BE87" i="4"/>
  <c r="BE88" i="4"/>
  <c r="BE90" i="4"/>
  <c r="BE91" i="4"/>
  <c r="BE92" i="4"/>
  <c r="BE93" i="4"/>
  <c r="BE94" i="4"/>
  <c r="BE95" i="4"/>
  <c r="BE97" i="4"/>
  <c r="BE98" i="4"/>
  <c r="BE100" i="4"/>
  <c r="BE108" i="4"/>
  <c r="BE113" i="4"/>
  <c r="BE119" i="4"/>
  <c r="BE120" i="4"/>
  <c r="BE126" i="4"/>
  <c r="BE128" i="4"/>
  <c r="BE132" i="4"/>
  <c r="BE134" i="4"/>
  <c r="BE136" i="4"/>
  <c r="BE138" i="4"/>
  <c r="BE139" i="4"/>
  <c r="BE96" i="4"/>
  <c r="BE99" i="4"/>
  <c r="BE103" i="4"/>
  <c r="BE104" i="4"/>
  <c r="BE105" i="4"/>
  <c r="BE107" i="4"/>
  <c r="BE109" i="4"/>
  <c r="BE111" i="4"/>
  <c r="BE115" i="4"/>
  <c r="BE117" i="4"/>
  <c r="BE122" i="4"/>
  <c r="BE123" i="4"/>
  <c r="BE130" i="4"/>
  <c r="BE137" i="4"/>
  <c r="J52" i="3"/>
  <c r="J54" i="3"/>
  <c r="J80" i="3"/>
  <c r="BE88" i="3"/>
  <c r="BE94" i="3"/>
  <c r="E48" i="3"/>
  <c r="F55" i="3"/>
  <c r="BE85" i="3"/>
  <c r="BE90" i="3"/>
  <c r="BE92" i="3"/>
  <c r="BE96" i="3"/>
  <c r="BE99" i="3"/>
  <c r="E48" i="2"/>
  <c r="J52" i="2"/>
  <c r="J55" i="2"/>
  <c r="F77" i="2"/>
  <c r="BE88" i="2"/>
  <c r="BE96" i="2"/>
  <c r="BE97" i="2"/>
  <c r="BE99" i="2"/>
  <c r="J76" i="2"/>
  <c r="BE86" i="2"/>
  <c r="BE89" i="2"/>
  <c r="BE90" i="2"/>
  <c r="BE91" i="2"/>
  <c r="BE93" i="2"/>
  <c r="BE94" i="2"/>
  <c r="BE98" i="2"/>
  <c r="BE100" i="2"/>
  <c r="BE101" i="2"/>
  <c r="BE102" i="2"/>
  <c r="BE104" i="2"/>
  <c r="BE105" i="2"/>
  <c r="BE82" i="2"/>
  <c r="BE83" i="2"/>
  <c r="BE84" i="2"/>
  <c r="BE85" i="2"/>
  <c r="BE87" i="2"/>
  <c r="BE92" i="2"/>
  <c r="BE95" i="2"/>
  <c r="BE103" i="2"/>
  <c r="BE107" i="2"/>
  <c r="F35" i="2"/>
  <c r="BB55" i="1"/>
  <c r="J34" i="3"/>
  <c r="AW56" i="1" s="1"/>
  <c r="F37" i="2"/>
  <c r="BD55" i="1"/>
  <c r="J34" i="2"/>
  <c r="AW55" i="1" s="1"/>
  <c r="F37" i="3"/>
  <c r="BD56" i="1"/>
  <c r="F37" i="4"/>
  <c r="BD57" i="1" s="1"/>
  <c r="F35" i="3"/>
  <c r="BB56" i="1"/>
  <c r="J34" i="4"/>
  <c r="AW57" i="1" s="1"/>
  <c r="F36" i="2"/>
  <c r="BC55" i="1"/>
  <c r="F36" i="3"/>
  <c r="BC56" i="1" s="1"/>
  <c r="F34" i="4"/>
  <c r="BA57" i="1"/>
  <c r="F34" i="3"/>
  <c r="BA56" i="1" s="1"/>
  <c r="F35" i="4"/>
  <c r="BB57" i="1"/>
  <c r="F34" i="2"/>
  <c r="BA55" i="1" s="1"/>
  <c r="F36" i="4"/>
  <c r="BC57" i="1"/>
  <c r="P101" i="4" l="1"/>
  <c r="P83" i="4"/>
  <c r="AU57" i="1"/>
  <c r="AU54" i="1" s="1"/>
  <c r="R101" i="4"/>
  <c r="R83" i="4" s="1"/>
  <c r="T101" i="4"/>
  <c r="T83" i="4"/>
  <c r="BK87" i="3"/>
  <c r="J87" i="3" s="1"/>
  <c r="J61" i="3" s="1"/>
  <c r="BK80" i="2"/>
  <c r="J80" i="2"/>
  <c r="J59" i="2" s="1"/>
  <c r="BK101" i="4"/>
  <c r="J101" i="4"/>
  <c r="J60" i="4"/>
  <c r="J33" i="2"/>
  <c r="AV55" i="1"/>
  <c r="AT55" i="1"/>
  <c r="BA54" i="1"/>
  <c r="AW54" i="1" s="1"/>
  <c r="AK30" i="1" s="1"/>
  <c r="F33" i="4"/>
  <c r="AZ57" i="1"/>
  <c r="J33" i="3"/>
  <c r="AV56" i="1"/>
  <c r="AT56" i="1"/>
  <c r="BB54" i="1"/>
  <c r="W31" i="1"/>
  <c r="BC54" i="1"/>
  <c r="W32" i="1" s="1"/>
  <c r="F33" i="2"/>
  <c r="AZ55" i="1"/>
  <c r="BD54" i="1"/>
  <c r="W33" i="1" s="1"/>
  <c r="F33" i="3"/>
  <c r="AZ56" i="1"/>
  <c r="J33" i="4"/>
  <c r="AV57" i="1" s="1"/>
  <c r="AT57" i="1" s="1"/>
  <c r="BK83" i="3" l="1"/>
  <c r="J83" i="3" s="1"/>
  <c r="J30" i="3" s="1"/>
  <c r="AG56" i="1" s="1"/>
  <c r="AN56" i="1" s="1"/>
  <c r="J59" i="3"/>
  <c r="BK83" i="4"/>
  <c r="J83" i="4"/>
  <c r="J59" i="4" s="1"/>
  <c r="J39" i="3"/>
  <c r="J30" i="2"/>
  <c r="AG55" i="1"/>
  <c r="W30" i="1"/>
  <c r="AX54" i="1"/>
  <c r="AZ54" i="1"/>
  <c r="W29" i="1"/>
  <c r="AY54" i="1"/>
  <c r="J39" i="2" l="1"/>
  <c r="AN55" i="1"/>
  <c r="J30" i="4"/>
  <c r="AG57" i="1"/>
  <c r="AG54" i="1" s="1"/>
  <c r="AK26" i="1" s="1"/>
  <c r="AK35" i="1" s="1"/>
  <c r="AV54" i="1"/>
  <c r="AK29" i="1"/>
  <c r="J39" i="4" l="1"/>
  <c r="AN57" i="1"/>
  <c r="AT54" i="1"/>
  <c r="AN54" i="1"/>
</calcChain>
</file>

<file path=xl/sharedStrings.xml><?xml version="1.0" encoding="utf-8"?>
<sst xmlns="http://schemas.openxmlformats.org/spreadsheetml/2006/main" count="2130" uniqueCount="595">
  <si>
    <t>Export Komplet</t>
  </si>
  <si>
    <t>VZ</t>
  </si>
  <si>
    <t>2.0</t>
  </si>
  <si>
    <t>ZAMOK</t>
  </si>
  <si>
    <t>False</t>
  </si>
  <si>
    <t>{82e210bb-f34e-4bfb-b684-f6e6349df733}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</si>
  <si>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</si>
  <si>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</si>
  <si>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</si>
  <si>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</si>
  <si>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</si>
  <si>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</si>
  <si>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</si>
  <si>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</si>
  <si>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64022040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</si>
  <si>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</si>
  <si>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</si>
  <si>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kolejových brzd spádoviště Česká Třebová st. 015 - 2.etapa</t>
  </si>
  <si>
    <t>KSO:</t>
  </si>
  <si>
    <t/>
  </si>
  <si>
    <t>CC-CZ:</t>
  </si>
  <si>
    <t>Místo:</t>
  </si>
  <si>
    <t>Spádoviště Česká Třebová Sp 015</t>
  </si>
  <si>
    <t>Datum:</t>
  </si>
  <si>
    <t>17. 5. 2022</t>
  </si>
  <si>
    <t>Zadavatel:</t>
  </si>
  <si>
    <t>IČ:</t>
  </si>
  <si>
    <t>SŽ OŘ HKR SSZT Pardubice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</si>
  <si>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</si>
  <si>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</si>
  <si>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</si>
  <si>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</si>
  <si>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</si>
  <si>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</si>
  <si>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</si>
  <si>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Slezák jiří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</si>
  <si>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</si>
  <si>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</si>
  <si>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</si>
  <si>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</si>
  <si>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</si>
  <si>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</si>
  <si>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</si>
  <si>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</si>
  <si>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</si>
  <si>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</si>
  <si>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</si>
  <si>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</si>
  <si>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</si>
  <si>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</si>
  <si>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</si>
  <si>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</si>
  <si>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</si>
  <si>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</si>
  <si>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</si>
  <si>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</si>
  <si>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</si>
  <si>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</si>
  <si>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</si>
  <si>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</si>
  <si>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</si>
  <si>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</si>
  <si>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</si>
  <si>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</si>
  <si>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</si>
  <si>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</si>
  <si>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</si>
  <si>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</si>
  <si>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</si>
  <si>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</si>
  <si>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</si>
  <si>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</si>
  <si>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</si>
  <si>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</si>
  <si>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</si>
  <si>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</si>
  <si>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</si>
  <si>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64022040_2</t>
  </si>
  <si>
    <t>PS01 - Opra...</t>
  </si>
  <si>
    <t>PRO</t>
  </si>
  <si>
    <t>1</t>
  </si>
  <si>
    <t>{a4352081-bab4-46b6-aa49-8ad5b082014d}</t>
  </si>
  <si>
    <t>2</t>
  </si>
  <si>
    <t>64022040_3</t>
  </si>
  <si>
    <t>VON - VRN</t>
  </si>
  <si>
    <t>VON</t>
  </si>
  <si>
    <t>{2b8e1b3e-6af1-4299-a608-5c9bffa9ed17}</t>
  </si>
  <si>
    <t>64022040_1</t>
  </si>
  <si>
    <t>SO01 - Správa tratí</t>
  </si>
  <si>
    <t>STA</t>
  </si>
  <si>
    <t>{607294f9-51e7-4b5b-b96e-8b79f0d8fa6b}</t>
  </si>
  <si>
    <t>KRYCÍ LIST SOUPISU PRACÍ</t>
  </si>
  <si>
    <t>Objekt:</t>
  </si>
  <si>
    <t>64022040_2 - PS01 - Opra...</t>
  </si>
  <si>
    <t>spádoviště Česká Třebová Sp 015</t>
  </si>
  <si>
    <t>OŘ HKR SSZT Pardubice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</si>
  <si>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</si>
  <si>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</si>
  <si>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</si>
  <si>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</si>
  <si>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</si>
  <si>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</si>
  <si>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</si>
  <si>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</si>
  <si>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</si>
  <si>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</si>
  <si>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</si>
  <si>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</si>
  <si>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</si>
  <si>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</si>
  <si>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</si>
  <si>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</si>
  <si>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</si>
  <si>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</si>
  <si>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</si>
  <si>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</si>
  <si>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</si>
  <si>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</si>
  <si>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</si>
  <si>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7591705040</t>
  </si>
  <si>
    <t>Montáž ovládací soupravy JKB</t>
  </si>
  <si>
    <t>kus</t>
  </si>
  <si>
    <t>ÚOŽI 2021 01</t>
  </si>
  <si>
    <t>512</t>
  </si>
  <si>
    <t>-576292923</t>
  </si>
  <si>
    <t>7591707040</t>
  </si>
  <si>
    <t>Demontáž ovládací soupravy JKB</t>
  </si>
  <si>
    <t>-827186711</t>
  </si>
  <si>
    <t>3</t>
  </si>
  <si>
    <t>7591815012</t>
  </si>
  <si>
    <t>Montáž kolejové brzdy JKB 5-článků</t>
  </si>
  <si>
    <t>-1560807428</t>
  </si>
  <si>
    <t>7591817012</t>
  </si>
  <si>
    <t>Demontáž kolejové brzdy JKB 5-článků</t>
  </si>
  <si>
    <t>-1695108977</t>
  </si>
  <si>
    <t>5</t>
  </si>
  <si>
    <t>7591915065</t>
  </si>
  <si>
    <t>Montáž potrubí vzduchotechniky</t>
  </si>
  <si>
    <t>m</t>
  </si>
  <si>
    <t>-1748244089</t>
  </si>
  <si>
    <t>6</t>
  </si>
  <si>
    <t>7591915110</t>
  </si>
  <si>
    <t>Montáž armatur</t>
  </si>
  <si>
    <t>622022824</t>
  </si>
  <si>
    <t>7</t>
  </si>
  <si>
    <t>M</t>
  </si>
  <si>
    <t>7591810038</t>
  </si>
  <si>
    <t>Kolejové brzdy JKB brzdná skupina JKB-GO, součástí je vrchní jednoramenná páka, spodní dvojramenná páka, ložisko L/P, tlumič páky, spojovací třmen, čep páky pístu brzdného válce, seřizovací šroub  a ostatní spojovací materiál</t>
  </si>
  <si>
    <t>-1484912494</t>
  </si>
  <si>
    <t>8</t>
  </si>
  <si>
    <t>7591810014</t>
  </si>
  <si>
    <t>Kolejové brzdy JKB podpěrná skupina 5 článkové kolejové brzdy JKB-GO, součástí je kozlík s úkosem, kozlík přídržnice s úkosem, mostnice pro podpěrnou skupiny kozlíků s úkosem, ostatní spojovací materiál</t>
  </si>
  <si>
    <t>-354018789</t>
  </si>
  <si>
    <t>9</t>
  </si>
  <si>
    <t>7591810010</t>
  </si>
  <si>
    <t>Kolejové brzdy JKB mechanická část 5 článkové kolejové brzdy JKB-GO, součástí je koncový nosník L/P, střední nosník, koncová lišta L/P, střední lišta, přídržný šroub nosníku, kámen matice, šrouby k lištám, pojistka přídržného šroubu, ostatní</t>
  </si>
  <si>
    <t>-901378739</t>
  </si>
  <si>
    <t>10</t>
  </si>
  <si>
    <t>7591810030</t>
  </si>
  <si>
    <t>Kolejové brzdy JKB vodicí skupina 5 článkové kolejové brzdy JKB-GO součástí je přídržnice, kolejnice, koncový pražec, podkladnice žebrovaná, podkladnice, svěrka a ostatní spojovací materiál</t>
  </si>
  <si>
    <t>-244307714</t>
  </si>
  <si>
    <t>11</t>
  </si>
  <si>
    <t>7591810048</t>
  </si>
  <si>
    <t>Kolejové brzdy JKB válec JKB-GO,dvoukomorový pneumatický válec po GO</t>
  </si>
  <si>
    <t>1428627803</t>
  </si>
  <si>
    <t>12</t>
  </si>
  <si>
    <t>7591810054</t>
  </si>
  <si>
    <t>Kolejové brzdy JKB odfukovací hrdlo JKB, sestava tělesa šroubení a pístu</t>
  </si>
  <si>
    <t>886070233</t>
  </si>
  <si>
    <t>13</t>
  </si>
  <si>
    <t>7591810044</t>
  </si>
  <si>
    <t>Kolejové brzdy JKB rozvody vzduchu k válcům 5 článkové kolejové brzdy JKB, součástí je trubka rozvodného potrubí, nátrubek, deska základny, podpěra, držák, čep a ostatní spojovací materiál</t>
  </si>
  <si>
    <t>ÚOŽI 2020 01</t>
  </si>
  <si>
    <t>-826574755</t>
  </si>
  <si>
    <t>14</t>
  </si>
  <si>
    <t>7591810086</t>
  </si>
  <si>
    <t>Kolejové brzdy JKB spojovací hadice JKB, vysokotlaká hadice s ocelovými koncovkami</t>
  </si>
  <si>
    <t>1436535498</t>
  </si>
  <si>
    <t>7591810088</t>
  </si>
  <si>
    <t>Kolejové brzdy JKB tendrová hadice JKB, vysokotlaká hadice s ocelovými koncovkami</t>
  </si>
  <si>
    <t>-2084661384</t>
  </si>
  <si>
    <t>16</t>
  </si>
  <si>
    <t>7591700040</t>
  </si>
  <si>
    <t>Spádoviště - ovládání Ovládací souprava OSJKB, součástí je sestava elektromagnetických a DAKO ventilů</t>
  </si>
  <si>
    <t>-1559031984</t>
  </si>
  <si>
    <t>17</t>
  </si>
  <si>
    <t>7591910470</t>
  </si>
  <si>
    <t>Spádoviště - kompresorovny Podzemní zásobník vzduchu, bituminované potrubí pr. 220mm, přivařená zaslepovací čela, dilatační spojky, s ochranou povrchovou úpravou</t>
  </si>
  <si>
    <t>-191125358</t>
  </si>
  <si>
    <t>18</t>
  </si>
  <si>
    <t>7591910480</t>
  </si>
  <si>
    <t>Spádoviště - kompresorovny Šachta, svařenec z plechu tl.5mm 900š*700d*600h, včetně víka</t>
  </si>
  <si>
    <t>2027710107</t>
  </si>
  <si>
    <t>19</t>
  </si>
  <si>
    <t>7591910490</t>
  </si>
  <si>
    <t>Spádoviště - kompresorovny Kulový ventil DN 65 přírubový</t>
  </si>
  <si>
    <t>-2057682229</t>
  </si>
  <si>
    <t>20</t>
  </si>
  <si>
    <t>7591910500</t>
  </si>
  <si>
    <t>Spádoviště - kompresorovny Pojišťovací ventil  DN 15</t>
  </si>
  <si>
    <t>1156644022</t>
  </si>
  <si>
    <t>7591910520</t>
  </si>
  <si>
    <t>Spádoviště - kompresorovny Redukční ventil  DAKO</t>
  </si>
  <si>
    <t>-699170147</t>
  </si>
  <si>
    <t>22</t>
  </si>
  <si>
    <t>7591910530</t>
  </si>
  <si>
    <t>Spádoviště - kompresorovny Odkalení, trubka 1/2".</t>
  </si>
  <si>
    <t>-444381055</t>
  </si>
  <si>
    <t>23</t>
  </si>
  <si>
    <t>759191051R</t>
  </si>
  <si>
    <t>Přechodový kus mezi vzduchovým potrubím a potrubím šachtice s přírubami</t>
  </si>
  <si>
    <t>54411761</t>
  </si>
  <si>
    <t>24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</si>
  <si>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</si>
  <si>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</t>
  </si>
  <si>
    <t>t</t>
  </si>
  <si>
    <t>12573900</t>
  </si>
  <si>
    <t>P</t>
  </si>
  <si>
    <t>Poznámka k položce:_x000D_
Měrnou jednotkou je t přepravovaného materiálu.</t>
  </si>
  <si>
    <t>25</t>
  </si>
  <si>
    <t>9902209100</t>
  </si>
  <si>
    <t>Doprava obousměrná (např. dodávek z vlastních zásob zhotovitele nebo objednatele nebo výzisku) mechanizací o nosnosti přes 3,5 t objemnějšího kusového materiálu (prefabrikátů,stožárů,výhybek, rozvaděčů, vybouraných hmot atd.) příplatek za každý další 1 km</t>
  </si>
  <si>
    <t>1493099900</t>
  </si>
  <si>
    <t>64022040_3 - VON - VRN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</si>
  <si>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</si>
  <si>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</si>
  <si>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</si>
  <si>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</si>
  <si>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HZS</t>
  </si>
  <si>
    <t>Hodinové zúčtovací sazby</t>
  </si>
  <si>
    <t>HZS4232</t>
  </si>
  <si>
    <t>Hodinová zúčtovací sazba technik odborný</t>
  </si>
  <si>
    <t>hod</t>
  </si>
  <si>
    <t>CS ÚRS 2021 01</t>
  </si>
  <si>
    <t>262144</t>
  </si>
  <si>
    <t>Online PSC</t>
  </si>
  <si>
    <t>https://podminky.urs.cz/item/CS_URS_2021_01/HZS4232</t>
  </si>
  <si>
    <t>VRN</t>
  </si>
  <si>
    <t>Vedlejší rozpočtové náklady</t>
  </si>
  <si>
    <t>023122001</t>
  </si>
  <si>
    <t>Projektové práce Projektová dokumentace - přípravné práce Projekt opravy zabezpečovacích, sdělovacích, elektrických zařízení</t>
  </si>
  <si>
    <t>%</t>
  </si>
  <si>
    <t>VRN1</t>
  </si>
  <si>
    <t>Průzkumné, geodetické a projektové práce</t>
  </si>
  <si>
    <t>012002000</t>
  </si>
  <si>
    <t>Geodetické práce</t>
  </si>
  <si>
    <t>…</t>
  </si>
  <si>
    <t>https://podminky.urs.cz/item/CS_URS_2021_01/012002000</t>
  </si>
  <si>
    <t>012303000</t>
  </si>
  <si>
    <t>Geodetické práce po výstavbě</t>
  </si>
  <si>
    <t>https://podminky.urs.cz/item/CS_URS_2021_01/012303000</t>
  </si>
  <si>
    <t>013244000</t>
  </si>
  <si>
    <t>Dokumentace pro provádění stavby</t>
  </si>
  <si>
    <t>https://podminky.urs.cz/item/CS_URS_2021_01/013244000</t>
  </si>
  <si>
    <t>013254000</t>
  </si>
  <si>
    <t>Dokumentace skutečného provedení stavby</t>
  </si>
  <si>
    <t>https://podminky.urs.cz/item/CS_URS_2021_01/013254000</t>
  </si>
  <si>
    <t>VRN3</t>
  </si>
  <si>
    <t>Zařízení staveniště</t>
  </si>
  <si>
    <t>030001000</t>
  </si>
  <si>
    <t>https://podminky.urs.cz/item/CS_URS_2021_01/030001000</t>
  </si>
  <si>
    <t>64022040_1 - SO01 - Správa tratí</t>
  </si>
  <si>
    <t>HSV - Práce a dodávky HSV</t>
  </si>
  <si>
    <t xml:space="preserve">    1 - Zemní práce</t>
  </si>
  <si>
    <t xml:space="preserve">    5 - Komunikace pozemní</t>
  </si>
  <si>
    <t>5956101015</t>
  </si>
  <si>
    <t>Pražec dřevěný příčný nevystrojený buk 2600x260x150 mm</t>
  </si>
  <si>
    <t>Sborník UOŽI 01 2022</t>
  </si>
  <si>
    <t>301372270</t>
  </si>
  <si>
    <t>5956110000</t>
  </si>
  <si>
    <t>Podpory kolejových brzd dub</t>
  </si>
  <si>
    <t>m3</t>
  </si>
  <si>
    <t>-1590410498</t>
  </si>
  <si>
    <t>5957110030</t>
  </si>
  <si>
    <t>Kolejnice tv. 49 E 1, třídy R260</t>
  </si>
  <si>
    <t>1265194504</t>
  </si>
  <si>
    <t>5957134020</t>
  </si>
  <si>
    <t>Lepený izolovaný styk tv. S49 s tepelně zpracovanou hlavou délky 3,80 m</t>
  </si>
  <si>
    <t>890635421</t>
  </si>
  <si>
    <t>5958158070</t>
  </si>
  <si>
    <t>Podložka polyetylenová pod podkladnici 380/160/2 (S4, R4)</t>
  </si>
  <si>
    <t>671247151</t>
  </si>
  <si>
    <t>5958158005</t>
  </si>
  <si>
    <t>Podložka pryžová pod patu kolejnice S49  183/126/6</t>
  </si>
  <si>
    <t>-446413545</t>
  </si>
  <si>
    <t>5958128010</t>
  </si>
  <si>
    <t>Komplety ŽS 4 (šroub RS 1, matice M 24, podložka Fe6, svěrka ŽS4)</t>
  </si>
  <si>
    <t>1191338942</t>
  </si>
  <si>
    <t>5958140000</t>
  </si>
  <si>
    <t>Podkladnice žebrová tv. S4</t>
  </si>
  <si>
    <t>-1743562147</t>
  </si>
  <si>
    <t>5958146005</t>
  </si>
  <si>
    <t>Stolička koleje pro přídržnici Kn60</t>
  </si>
  <si>
    <t>642491142</t>
  </si>
  <si>
    <t>5958134075</t>
  </si>
  <si>
    <t>Součásti upevňovací vrtule R1(145)</t>
  </si>
  <si>
    <t>-1052939611</t>
  </si>
  <si>
    <t>5958134040</t>
  </si>
  <si>
    <t>Součásti upevňovací kroužek pružný dvojitý Fe 6</t>
  </si>
  <si>
    <t>-631896912</t>
  </si>
  <si>
    <t>5955101030</t>
  </si>
  <si>
    <t>Kamenivo drcené drť frakce 8/16</t>
  </si>
  <si>
    <t>-822311202</t>
  </si>
  <si>
    <t>5955101000</t>
  </si>
  <si>
    <t>Kamenivo drcené štěrk frakce 31,5/63 třídy BI</t>
  </si>
  <si>
    <t>161899717</t>
  </si>
  <si>
    <t>7593500060</t>
  </si>
  <si>
    <t>Trasy kabelového vedení Kabelové žlaby Dlaždice betonová 5,5x50x50cm (HM0592420410000)</t>
  </si>
  <si>
    <t>692131638</t>
  </si>
  <si>
    <t>7591890012</t>
  </si>
  <si>
    <t>Ostatní Sada kotevního šroubu 325 mm (kotevní šroub 325mm, matice, pérovka, zajištění šroubu)</t>
  </si>
  <si>
    <t>-1339444288</t>
  </si>
  <si>
    <t>7591890010</t>
  </si>
  <si>
    <t>Ostatní Sada kotevního šroubu 375 mm (kotevní šroub 375mm, matice, pérovka, zajištění šroubu)</t>
  </si>
  <si>
    <t>1538476656</t>
  </si>
  <si>
    <t>7591890020</t>
  </si>
  <si>
    <t>Ostatní U profil 755mm, spojovací kus včetně vrtání</t>
  </si>
  <si>
    <t>379651059</t>
  </si>
  <si>
    <t>HSV</t>
  </si>
  <si>
    <t>Práce a dodávky HSV</t>
  </si>
  <si>
    <t>Zemní práce</t>
  </si>
  <si>
    <t>132312631R</t>
  </si>
  <si>
    <t>Hloubení rýh vedle kolejí šířky přes 800 do 2 000 mm ručně zapažených i nezapažených objemu přes 2 m3 v hornině třídy těžitelnosti II skupiny 4</t>
  </si>
  <si>
    <t>171819193</t>
  </si>
  <si>
    <t>174111101R</t>
  </si>
  <si>
    <t>Zásyp sypaninou z jakékoliv horniny ručně s uložením výkopku ve vrstvách se zhutněním jam, šachet, rýh nebo kolem objektů v těchto vykopávkách</t>
  </si>
  <si>
    <t>151741501</t>
  </si>
  <si>
    <t>174111109R</t>
  </si>
  <si>
    <t>Zásyp sypaninou z jakékoliv horniny ručně Příplatek k ceně za prohození sypaniny sítem</t>
  </si>
  <si>
    <t>1674689958</t>
  </si>
  <si>
    <t>Komunikace pozemní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</si>
  <si>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</si>
  <si>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</si>
  <si>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-460971651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</si>
  <si>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</si>
  <si>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</si>
  <si>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1933673932</t>
  </si>
  <si>
    <t>5906010010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</si>
  <si>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</si>
  <si>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453713485</t>
  </si>
  <si>
    <t>Poznámka k položce:_x000D_
Pražec=kus</t>
  </si>
  <si>
    <t>5906060010</t>
  </si>
  <si>
    <t>Vrtání pražce dřevěného do 8 otvorů. Poznámka: 1. V cenách jsou započteny náklady na potřebnou manipulaci, označení, vyvrtání otvorů a jejich ošetření impregnací.</t>
  </si>
  <si>
    <t>-1845973570</t>
  </si>
  <si>
    <t>5906060020</t>
  </si>
  <si>
    <t>Vrtání pražce dřevěného přes 8 otvorů. Poznámka: 1. V cenách jsou započteny náklady na potřebnou manipulaci, označení, vyvrtání otvorů a jejich ošetření impregnací.</t>
  </si>
  <si>
    <t>1292078099</t>
  </si>
  <si>
    <t>26</t>
  </si>
  <si>
    <t>5907015391</t>
  </si>
  <si>
    <t>Ojedinělá výměna kolejnic současně s výměnou kompletů a pryžové podložky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</si>
  <si>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-1637690988</t>
  </si>
  <si>
    <t>Poznámka k položce:_x000D_
Metr kolejnice=m</t>
  </si>
  <si>
    <t>27</t>
  </si>
  <si>
    <t>5907050020</t>
  </si>
  <si>
    <t>Dělení kolejnic řezáním nebo rozbroušením soustavy S49 nebo T. Poznámka: 1. V cenách jsou započteny náklady na manipulaci, podložení, označení a provedení řezu kolejnice.</t>
  </si>
  <si>
    <t>-1729209452</t>
  </si>
  <si>
    <t>Poznámka k položce:_x000D_
Řez=kus</t>
  </si>
  <si>
    <t>28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</si>
  <si>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</si>
  <si>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</si>
  <si>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737058309</t>
  </si>
  <si>
    <t>29</t>
  </si>
  <si>
    <t>5909020030</t>
  </si>
  <si>
    <t>Oprava nivelety do 100 mm ručně koleje směrový posun a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</si>
  <si>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-891423021</t>
  </si>
  <si>
    <t>Poznámka k položce:_x000D_
Metr koleje=m</t>
  </si>
  <si>
    <t>30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</si>
  <si>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</si>
  <si>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</si>
  <si>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</si>
  <si>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-614812976</t>
  </si>
  <si>
    <t>31</t>
  </si>
  <si>
    <t>5914075120</t>
  </si>
  <si>
    <t>Zřízení konstrukční vrstvy pražcového podloží včetně geotextilie tl. 0,30 m. Poznámka: 1. V cenách nejsou obsaženy náklady na dodávku materiálu a odtěžení zeminy.</t>
  </si>
  <si>
    <t>m2</t>
  </si>
  <si>
    <t>-1704285650</t>
  </si>
  <si>
    <t>Poznámka k položce:_x000D_
VL Ž4 typ 3</t>
  </si>
  <si>
    <t>32</t>
  </si>
  <si>
    <t>9902300200</t>
  </si>
  <si>
    <t>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</si>
  <si>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-1197367370</t>
  </si>
  <si>
    <t>33</t>
  </si>
  <si>
    <t>9902309100</t>
  </si>
  <si>
    <t>Doprava jednosměrná (např. nakupovaného materiálu) mechanizací o nosnosti přes 3,5 t sypanin (kameniva, písku, suti, dlažebních kostek, atd.) příplatek za každý další 1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</si>
  <si>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947190848</t>
  </si>
  <si>
    <t>34</t>
  </si>
  <si>
    <t>9902400200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</si>
  <si>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</si>
  <si>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1456053645</t>
  </si>
  <si>
    <t>35</t>
  </si>
  <si>
    <t>9902400900</t>
  </si>
  <si>
    <t>Doprava jednosměrná (např. nakupovaného materiálu) mechanizací o nosnosti přes 3,5 t objemnějšího kusového materiálu (prefabrikátů, stožárů, výhybek, rozvaděčů, vybouraných hmot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</si>
  <si>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940309783</t>
  </si>
  <si>
    <t>36</t>
  </si>
  <si>
    <t>9902409100</t>
  </si>
  <si>
    <t>Doprava jednosměrná (např. nakupovaného materiálu) mechanizací o nosnosti přes 3,5 t objemnějšího kusového materiálu (prefabrikátů, stožárů, výhybek, rozvaděčů, vybouraných hmot atd.) příplatek za každý další 1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</si>
  <si>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1278136687</t>
  </si>
  <si>
    <t>37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</si>
  <si>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</si>
  <si>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</si>
  <si>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1488679593</t>
  </si>
  <si>
    <t>38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</si>
  <si>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</si>
  <si>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</si>
  <si>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1902746973</t>
  </si>
  <si>
    <t>39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</si>
  <si>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</si>
  <si>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</si>
  <si>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-627280834</t>
  </si>
  <si>
    <t>40</t>
  </si>
  <si>
    <t>9909000300</t>
  </si>
  <si>
    <t>Poplatek za likvidaci dřevěných kolejnicových podpor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</si>
  <si>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301865144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</si>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</sst>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0" fillId="0" borderId="0" xfId="0"/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1_01/012303000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podminky.urs.cz/item/CS_URS_2021_01/012002000" TargetMode="External"/><Relationship Id="rId1" Type="http://schemas.openxmlformats.org/officeDocument/2006/relationships/hyperlink" Target="https://podminky.urs.cz/item/CS_URS_2021_01/HZS4232" TargetMode="External"/><Relationship Id="rId6" Type="http://schemas.openxmlformats.org/officeDocument/2006/relationships/hyperlink" Target="https://podminky.urs.cz/item/CS_URS_2021_01/030001000" TargetMode="External"/><Relationship Id="rId5" Type="http://schemas.openxmlformats.org/officeDocument/2006/relationships/hyperlink" Target="https://podminky.urs.cz/item/CS_URS_2021_01/013254000" TargetMode="External"/><Relationship Id="rId4" Type="http://schemas.openxmlformats.org/officeDocument/2006/relationships/hyperlink" Target="https://podminky.urs.cz/item/CS_URS_2021_01/01324400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selection activeCell="BE5" sqref="BE5:BE3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91"/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322" t="s">
        <v>14</v>
      </c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20"/>
      <c r="AQ5" s="20"/>
      <c r="AR5" s="18"/>
      <c r="BE5" s="319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324" t="s">
        <v>17</v>
      </c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  <c r="AM6" s="323"/>
      <c r="AN6" s="323"/>
      <c r="AO6" s="323"/>
      <c r="AP6" s="20"/>
      <c r="AQ6" s="20"/>
      <c r="AR6" s="18"/>
      <c r="BE6" s="320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19</v>
      </c>
      <c r="AO7" s="20"/>
      <c r="AP7" s="20"/>
      <c r="AQ7" s="20"/>
      <c r="AR7" s="18"/>
      <c r="BE7" s="320"/>
      <c r="BS7" s="15" t="s">
        <v>6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 t="s">
        <v>24</v>
      </c>
      <c r="AO8" s="20"/>
      <c r="AP8" s="20"/>
      <c r="AQ8" s="20"/>
      <c r="AR8" s="18"/>
      <c r="BE8" s="320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320"/>
      <c r="BS9" s="15" t="s">
        <v>6</v>
      </c>
    </row>
    <row r="10" spans="1:74" s="1" customFormat="1" ht="12" customHeight="1">
      <c r="B10" s="19"/>
      <c r="C10" s="20"/>
      <c r="D10" s="27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320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320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320"/>
      <c r="BS12" s="15" t="s">
        <v>6</v>
      </c>
    </row>
    <row r="13" spans="1:74" s="1" customFormat="1" ht="12" customHeight="1">
      <c r="B13" s="19"/>
      <c r="C13" s="20"/>
      <c r="D13" s="27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26</v>
      </c>
      <c r="AL13" s="20"/>
      <c r="AM13" s="20"/>
      <c r="AN13" s="29" t="s">
        <v>30</v>
      </c>
      <c r="AO13" s="20"/>
      <c r="AP13" s="20"/>
      <c r="AQ13" s="20"/>
      <c r="AR13" s="18"/>
      <c r="BE13" s="320"/>
      <c r="BS13" s="15" t="s">
        <v>6</v>
      </c>
    </row>
    <row r="14" spans="1:74" ht="12.75">
      <c r="B14" s="19"/>
      <c r="C14" s="20"/>
      <c r="D14" s="20"/>
      <c r="E14" s="325" t="s">
        <v>30</v>
      </c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27" t="s">
        <v>28</v>
      </c>
      <c r="AL14" s="20"/>
      <c r="AM14" s="20"/>
      <c r="AN14" s="29" t="s">
        <v>30</v>
      </c>
      <c r="AO14" s="20"/>
      <c r="AP14" s="20"/>
      <c r="AQ14" s="20"/>
      <c r="AR14" s="18"/>
      <c r="BE14" s="320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320"/>
      <c r="BS15" s="15" t="s">
        <v>4</v>
      </c>
    </row>
    <row r="16" spans="1:74" s="1" customFormat="1" ht="12" customHeight="1">
      <c r="B16" s="19"/>
      <c r="C16" s="20"/>
      <c r="D16" s="27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320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320"/>
      <c r="BS17" s="15" t="s">
        <v>33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320"/>
      <c r="BS18" s="15" t="s">
        <v>6</v>
      </c>
    </row>
    <row r="19" spans="1:71" s="1" customFormat="1" ht="12" customHeight="1">
      <c r="B19" s="19"/>
      <c r="C19" s="20"/>
      <c r="D19" s="27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320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320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320"/>
    </row>
    <row r="22" spans="1:71" s="1" customFormat="1" ht="12" customHeight="1">
      <c r="B22" s="19"/>
      <c r="C22" s="20"/>
      <c r="D22" s="27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320"/>
    </row>
    <row r="23" spans="1:71" s="1" customFormat="1" ht="47.25" customHeight="1">
      <c r="B23" s="19"/>
      <c r="C23" s="20"/>
      <c r="D23" s="20"/>
      <c r="E23" s="327" t="s">
        <v>37</v>
      </c>
      <c r="F23" s="327"/>
      <c r="G23" s="327"/>
      <c r="H23" s="327"/>
      <c r="I23" s="327"/>
      <c r="J23" s="327"/>
      <c r="K23" s="327"/>
      <c r="L23" s="327"/>
      <c r="M23" s="327"/>
      <c r="N23" s="327"/>
      <c r="O23" s="327"/>
      <c r="P23" s="327"/>
      <c r="Q23" s="327"/>
      <c r="R23" s="327"/>
      <c r="S23" s="327"/>
      <c r="T23" s="327"/>
      <c r="U23" s="327"/>
      <c r="V23" s="327"/>
      <c r="W23" s="327"/>
      <c r="X23" s="327"/>
      <c r="Y23" s="327"/>
      <c r="Z23" s="327"/>
      <c r="AA23" s="327"/>
      <c r="AB23" s="327"/>
      <c r="AC23" s="327"/>
      <c r="AD23" s="327"/>
      <c r="AE23" s="327"/>
      <c r="AF23" s="327"/>
      <c r="AG23" s="327"/>
      <c r="AH23" s="327"/>
      <c r="AI23" s="327"/>
      <c r="AJ23" s="327"/>
      <c r="AK23" s="327"/>
      <c r="AL23" s="327"/>
      <c r="AM23" s="327"/>
      <c r="AN23" s="327"/>
      <c r="AO23" s="20"/>
      <c r="AP23" s="20"/>
      <c r="AQ23" s="20"/>
      <c r="AR23" s="18"/>
      <c r="BE23" s="320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320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320"/>
    </row>
    <row r="26" spans="1:71" s="2" customFormat="1" ht="25.9" customHeight="1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28">
        <f>ROUND(AG54,2)</f>
        <v>0</v>
      </c>
      <c r="AL26" s="329"/>
      <c r="AM26" s="329"/>
      <c r="AN26" s="329"/>
      <c r="AO26" s="329"/>
      <c r="AP26" s="34"/>
      <c r="AQ26" s="34"/>
      <c r="AR26" s="37"/>
      <c r="BE26" s="320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20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30" t="s">
        <v>39</v>
      </c>
      <c r="M28" s="330"/>
      <c r="N28" s="330"/>
      <c r="O28" s="330"/>
      <c r="P28" s="330"/>
      <c r="Q28" s="34"/>
      <c r="R28" s="34"/>
      <c r="S28" s="34"/>
      <c r="T28" s="34"/>
      <c r="U28" s="34"/>
      <c r="V28" s="34"/>
      <c r="W28" s="330" t="s">
        <v>40</v>
      </c>
      <c r="X28" s="330"/>
      <c r="Y28" s="330"/>
      <c r="Z28" s="330"/>
      <c r="AA28" s="330"/>
      <c r="AB28" s="330"/>
      <c r="AC28" s="330"/>
      <c r="AD28" s="330"/>
      <c r="AE28" s="330"/>
      <c r="AF28" s="34"/>
      <c r="AG28" s="34"/>
      <c r="AH28" s="34"/>
      <c r="AI28" s="34"/>
      <c r="AJ28" s="34"/>
      <c r="AK28" s="330" t="s">
        <v>41</v>
      </c>
      <c r="AL28" s="330"/>
      <c r="AM28" s="330"/>
      <c r="AN28" s="330"/>
      <c r="AO28" s="330"/>
      <c r="AP28" s="34"/>
      <c r="AQ28" s="34"/>
      <c r="AR28" s="37"/>
      <c r="BE28" s="320"/>
    </row>
    <row r="29" spans="1:71" s="3" customFormat="1" ht="14.45" customHeight="1">
      <c r="B29" s="38"/>
      <c r="C29" s="39"/>
      <c r="D29" s="27" t="s">
        <v>42</v>
      </c>
      <c r="E29" s="39"/>
      <c r="F29" s="27" t="s">
        <v>43</v>
      </c>
      <c r="G29" s="39"/>
      <c r="H29" s="39"/>
      <c r="I29" s="39"/>
      <c r="J29" s="39"/>
      <c r="K29" s="39"/>
      <c r="L29" s="314">
        <v>0.21</v>
      </c>
      <c r="M29" s="313"/>
      <c r="N29" s="313"/>
      <c r="O29" s="313"/>
      <c r="P29" s="313"/>
      <c r="Q29" s="39"/>
      <c r="R29" s="39"/>
      <c r="S29" s="39"/>
      <c r="T29" s="39"/>
      <c r="U29" s="39"/>
      <c r="V29" s="39"/>
      <c r="W29" s="312">
        <f>ROUND(AZ54, 2)</f>
        <v>0</v>
      </c>
      <c r="X29" s="313"/>
      <c r="Y29" s="313"/>
      <c r="Z29" s="313"/>
      <c r="AA29" s="313"/>
      <c r="AB29" s="313"/>
      <c r="AC29" s="313"/>
      <c r="AD29" s="313"/>
      <c r="AE29" s="313"/>
      <c r="AF29" s="39"/>
      <c r="AG29" s="39"/>
      <c r="AH29" s="39"/>
      <c r="AI29" s="39"/>
      <c r="AJ29" s="39"/>
      <c r="AK29" s="312">
        <f>ROUND(AV54, 2)</f>
        <v>0</v>
      </c>
      <c r="AL29" s="313"/>
      <c r="AM29" s="313"/>
      <c r="AN29" s="313"/>
      <c r="AO29" s="313"/>
      <c r="AP29" s="39"/>
      <c r="AQ29" s="39"/>
      <c r="AR29" s="40"/>
      <c r="BE29" s="321"/>
    </row>
    <row r="30" spans="1:71" s="3" customFormat="1" ht="14.45" customHeight="1">
      <c r="B30" s="38"/>
      <c r="C30" s="39"/>
      <c r="D30" s="39"/>
      <c r="E30" s="39"/>
      <c r="F30" s="27" t="s">
        <v>44</v>
      </c>
      <c r="G30" s="39"/>
      <c r="H30" s="39"/>
      <c r="I30" s="39"/>
      <c r="J30" s="39"/>
      <c r="K30" s="39"/>
      <c r="L30" s="314">
        <v>0.15</v>
      </c>
      <c r="M30" s="313"/>
      <c r="N30" s="313"/>
      <c r="O30" s="313"/>
      <c r="P30" s="313"/>
      <c r="Q30" s="39"/>
      <c r="R30" s="39"/>
      <c r="S30" s="39"/>
      <c r="T30" s="39"/>
      <c r="U30" s="39"/>
      <c r="V30" s="39"/>
      <c r="W30" s="312">
        <f>ROUND(BA54, 2)</f>
        <v>0</v>
      </c>
      <c r="X30" s="313"/>
      <c r="Y30" s="313"/>
      <c r="Z30" s="313"/>
      <c r="AA30" s="313"/>
      <c r="AB30" s="313"/>
      <c r="AC30" s="313"/>
      <c r="AD30" s="313"/>
      <c r="AE30" s="313"/>
      <c r="AF30" s="39"/>
      <c r="AG30" s="39"/>
      <c r="AH30" s="39"/>
      <c r="AI30" s="39"/>
      <c r="AJ30" s="39"/>
      <c r="AK30" s="312">
        <f>ROUND(AW54, 2)</f>
        <v>0</v>
      </c>
      <c r="AL30" s="313"/>
      <c r="AM30" s="313"/>
      <c r="AN30" s="313"/>
      <c r="AO30" s="313"/>
      <c r="AP30" s="39"/>
      <c r="AQ30" s="39"/>
      <c r="AR30" s="40"/>
      <c r="BE30" s="321"/>
    </row>
    <row r="31" spans="1:71" s="3" customFormat="1" ht="14.45" hidden="1" customHeight="1">
      <c r="B31" s="38"/>
      <c r="C31" s="39"/>
      <c r="D31" s="39"/>
      <c r="E31" s="39"/>
      <c r="F31" s="27" t="s">
        <v>45</v>
      </c>
      <c r="G31" s="39"/>
      <c r="H31" s="39"/>
      <c r="I31" s="39"/>
      <c r="J31" s="39"/>
      <c r="K31" s="39"/>
      <c r="L31" s="314">
        <v>0.21</v>
      </c>
      <c r="M31" s="313"/>
      <c r="N31" s="313"/>
      <c r="O31" s="313"/>
      <c r="P31" s="313"/>
      <c r="Q31" s="39"/>
      <c r="R31" s="39"/>
      <c r="S31" s="39"/>
      <c r="T31" s="39"/>
      <c r="U31" s="39"/>
      <c r="V31" s="39"/>
      <c r="W31" s="312">
        <f>ROUND(BB54, 2)</f>
        <v>0</v>
      </c>
      <c r="X31" s="313"/>
      <c r="Y31" s="313"/>
      <c r="Z31" s="313"/>
      <c r="AA31" s="313"/>
      <c r="AB31" s="313"/>
      <c r="AC31" s="313"/>
      <c r="AD31" s="313"/>
      <c r="AE31" s="313"/>
      <c r="AF31" s="39"/>
      <c r="AG31" s="39"/>
      <c r="AH31" s="39"/>
      <c r="AI31" s="39"/>
      <c r="AJ31" s="39"/>
      <c r="AK31" s="312">
        <v>0</v>
      </c>
      <c r="AL31" s="313"/>
      <c r="AM31" s="313"/>
      <c r="AN31" s="313"/>
      <c r="AO31" s="313"/>
      <c r="AP31" s="39"/>
      <c r="AQ31" s="39"/>
      <c r="AR31" s="40"/>
      <c r="BE31" s="321"/>
    </row>
    <row r="32" spans="1:71" s="3" customFormat="1" ht="14.45" hidden="1" customHeight="1">
      <c r="B32" s="38"/>
      <c r="C32" s="39"/>
      <c r="D32" s="39"/>
      <c r="E32" s="39"/>
      <c r="F32" s="27" t="s">
        <v>46</v>
      </c>
      <c r="G32" s="39"/>
      <c r="H32" s="39"/>
      <c r="I32" s="39"/>
      <c r="J32" s="39"/>
      <c r="K32" s="39"/>
      <c r="L32" s="314">
        <v>0.15</v>
      </c>
      <c r="M32" s="313"/>
      <c r="N32" s="313"/>
      <c r="O32" s="313"/>
      <c r="P32" s="313"/>
      <c r="Q32" s="39"/>
      <c r="R32" s="39"/>
      <c r="S32" s="39"/>
      <c r="T32" s="39"/>
      <c r="U32" s="39"/>
      <c r="V32" s="39"/>
      <c r="W32" s="312">
        <f>ROUND(BC54, 2)</f>
        <v>0</v>
      </c>
      <c r="X32" s="313"/>
      <c r="Y32" s="313"/>
      <c r="Z32" s="313"/>
      <c r="AA32" s="313"/>
      <c r="AB32" s="313"/>
      <c r="AC32" s="313"/>
      <c r="AD32" s="313"/>
      <c r="AE32" s="313"/>
      <c r="AF32" s="39"/>
      <c r="AG32" s="39"/>
      <c r="AH32" s="39"/>
      <c r="AI32" s="39"/>
      <c r="AJ32" s="39"/>
      <c r="AK32" s="312">
        <v>0</v>
      </c>
      <c r="AL32" s="313"/>
      <c r="AM32" s="313"/>
      <c r="AN32" s="313"/>
      <c r="AO32" s="313"/>
      <c r="AP32" s="39"/>
      <c r="AQ32" s="39"/>
      <c r="AR32" s="40"/>
      <c r="BE32" s="321"/>
    </row>
    <row r="33" spans="1:57" s="3" customFormat="1" ht="14.45" hidden="1" customHeight="1">
      <c r="B33" s="38"/>
      <c r="C33" s="39"/>
      <c r="D33" s="39"/>
      <c r="E33" s="39"/>
      <c r="F33" s="27" t="s">
        <v>47</v>
      </c>
      <c r="G33" s="39"/>
      <c r="H33" s="39"/>
      <c r="I33" s="39"/>
      <c r="J33" s="39"/>
      <c r="K33" s="39"/>
      <c r="L33" s="314">
        <v>0</v>
      </c>
      <c r="M33" s="313"/>
      <c r="N33" s="313"/>
      <c r="O33" s="313"/>
      <c r="P33" s="313"/>
      <c r="Q33" s="39"/>
      <c r="R33" s="39"/>
      <c r="S33" s="39"/>
      <c r="T33" s="39"/>
      <c r="U33" s="39"/>
      <c r="V33" s="39"/>
      <c r="W33" s="312">
        <f>ROUND(BD54, 2)</f>
        <v>0</v>
      </c>
      <c r="X33" s="313"/>
      <c r="Y33" s="313"/>
      <c r="Z33" s="313"/>
      <c r="AA33" s="313"/>
      <c r="AB33" s="313"/>
      <c r="AC33" s="313"/>
      <c r="AD33" s="313"/>
      <c r="AE33" s="313"/>
      <c r="AF33" s="39"/>
      <c r="AG33" s="39"/>
      <c r="AH33" s="39"/>
      <c r="AI33" s="39"/>
      <c r="AJ33" s="39"/>
      <c r="AK33" s="312">
        <v>0</v>
      </c>
      <c r="AL33" s="313"/>
      <c r="AM33" s="313"/>
      <c r="AN33" s="313"/>
      <c r="AO33" s="313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48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49</v>
      </c>
      <c r="U35" s="43"/>
      <c r="V35" s="43"/>
      <c r="W35" s="43"/>
      <c r="X35" s="315" t="s">
        <v>50</v>
      </c>
      <c r="Y35" s="316"/>
      <c r="Z35" s="316"/>
      <c r="AA35" s="316"/>
      <c r="AB35" s="316"/>
      <c r="AC35" s="43"/>
      <c r="AD35" s="43"/>
      <c r="AE35" s="43"/>
      <c r="AF35" s="43"/>
      <c r="AG35" s="43"/>
      <c r="AH35" s="43"/>
      <c r="AI35" s="43"/>
      <c r="AJ35" s="43"/>
      <c r="AK35" s="317">
        <f>SUM(AK26:AK33)</f>
        <v>0</v>
      </c>
      <c r="AL35" s="316"/>
      <c r="AM35" s="316"/>
      <c r="AN35" s="316"/>
      <c r="AO35" s="318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51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64022040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301" t="str">
        <f>K6</f>
        <v>Oprava kolejových brzd spádoviště Česká Třebová st. 015 - 2.etapa</v>
      </c>
      <c r="M45" s="302"/>
      <c r="N45" s="302"/>
      <c r="O45" s="302"/>
      <c r="P45" s="302"/>
      <c r="Q45" s="302"/>
      <c r="R45" s="302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  <c r="AF45" s="302"/>
      <c r="AG45" s="302"/>
      <c r="AH45" s="302"/>
      <c r="AI45" s="302"/>
      <c r="AJ45" s="302"/>
      <c r="AK45" s="302"/>
      <c r="AL45" s="302"/>
      <c r="AM45" s="302"/>
      <c r="AN45" s="302"/>
      <c r="AO45" s="302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21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>Spádoviště Česká Třebová Sp 015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23</v>
      </c>
      <c r="AJ47" s="34"/>
      <c r="AK47" s="34"/>
      <c r="AL47" s="34"/>
      <c r="AM47" s="303" t="str">
        <f>IF(AN8= "","",AN8)</f>
        <v>17. 5. 2022</v>
      </c>
      <c r="AN47" s="303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2" customHeight="1">
      <c r="A49" s="32"/>
      <c r="B49" s="33"/>
      <c r="C49" s="27" t="s">
        <v>25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>SŽ OŘ HKR SSZT Pardubice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31</v>
      </c>
      <c r="AJ49" s="34"/>
      <c r="AK49" s="34"/>
      <c r="AL49" s="34"/>
      <c r="AM49" s="304" t="str">
        <f>IF(E17="","",E17)</f>
        <v xml:space="preserve"> </v>
      </c>
      <c r="AN49" s="305"/>
      <c r="AO49" s="305"/>
      <c r="AP49" s="305"/>
      <c r="AQ49" s="34"/>
      <c r="AR49" s="37"/>
      <c r="AS49" s="306" t="s">
        <v>52</v>
      </c>
      <c r="AT49" s="307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2" customHeight="1">
      <c r="A50" s="32"/>
      <c r="B50" s="33"/>
      <c r="C50" s="27" t="s">
        <v>29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34</v>
      </c>
      <c r="AJ50" s="34"/>
      <c r="AK50" s="34"/>
      <c r="AL50" s="34"/>
      <c r="AM50" s="304" t="str">
        <f>IF(E20="","",E20)</f>
        <v>Slezák jiří</v>
      </c>
      <c r="AN50" s="305"/>
      <c r="AO50" s="305"/>
      <c r="AP50" s="305"/>
      <c r="AQ50" s="34"/>
      <c r="AR50" s="37"/>
      <c r="AS50" s="308"/>
      <c r="AT50" s="309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10"/>
      <c r="AT51" s="311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295" t="s">
        <v>53</v>
      </c>
      <c r="D52" s="296"/>
      <c r="E52" s="296"/>
      <c r="F52" s="296"/>
      <c r="G52" s="296"/>
      <c r="H52" s="64"/>
      <c r="I52" s="297" t="s">
        <v>54</v>
      </c>
      <c r="J52" s="296"/>
      <c r="K52" s="296"/>
      <c r="L52" s="296"/>
      <c r="M52" s="296"/>
      <c r="N52" s="296"/>
      <c r="O52" s="296"/>
      <c r="P52" s="296"/>
      <c r="Q52" s="296"/>
      <c r="R52" s="296"/>
      <c r="S52" s="296"/>
      <c r="T52" s="296"/>
      <c r="U52" s="296"/>
      <c r="V52" s="296"/>
      <c r="W52" s="296"/>
      <c r="X52" s="296"/>
      <c r="Y52" s="296"/>
      <c r="Z52" s="296"/>
      <c r="AA52" s="296"/>
      <c r="AB52" s="296"/>
      <c r="AC52" s="296"/>
      <c r="AD52" s="296"/>
      <c r="AE52" s="296"/>
      <c r="AF52" s="296"/>
      <c r="AG52" s="298" t="s">
        <v>55</v>
      </c>
      <c r="AH52" s="296"/>
      <c r="AI52" s="296"/>
      <c r="AJ52" s="296"/>
      <c r="AK52" s="296"/>
      <c r="AL52" s="296"/>
      <c r="AM52" s="296"/>
      <c r="AN52" s="297" t="s">
        <v>56</v>
      </c>
      <c r="AO52" s="296"/>
      <c r="AP52" s="296"/>
      <c r="AQ52" s="65" t="s">
        <v>57</v>
      </c>
      <c r="AR52" s="37"/>
      <c r="AS52" s="66" t="s">
        <v>58</v>
      </c>
      <c r="AT52" s="67" t="s">
        <v>59</v>
      </c>
      <c r="AU52" s="67" t="s">
        <v>60</v>
      </c>
      <c r="AV52" s="67" t="s">
        <v>61</v>
      </c>
      <c r="AW52" s="67" t="s">
        <v>62</v>
      </c>
      <c r="AX52" s="67" t="s">
        <v>63</v>
      </c>
      <c r="AY52" s="67" t="s">
        <v>64</v>
      </c>
      <c r="AZ52" s="67" t="s">
        <v>65</v>
      </c>
      <c r="BA52" s="67" t="s">
        <v>66</v>
      </c>
      <c r="BB52" s="67" t="s">
        <v>67</v>
      </c>
      <c r="BC52" s="67" t="s">
        <v>68</v>
      </c>
      <c r="BD52" s="68" t="s">
        <v>69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70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299">
        <f>ROUND(SUM(AG55:AG57),2)</f>
        <v>0</v>
      </c>
      <c r="AH54" s="299"/>
      <c r="AI54" s="299"/>
      <c r="AJ54" s="299"/>
      <c r="AK54" s="299"/>
      <c r="AL54" s="299"/>
      <c r="AM54" s="299"/>
      <c r="AN54" s="300">
        <f>SUM(AG54,AT54)</f>
        <v>0</v>
      </c>
      <c r="AO54" s="300"/>
      <c r="AP54" s="300"/>
      <c r="AQ54" s="76" t="s">
        <v>19</v>
      </c>
      <c r="AR54" s="77"/>
      <c r="AS54" s="78">
        <f>ROUND(SUM(AS55:AS57),2)</f>
        <v>0</v>
      </c>
      <c r="AT54" s="79">
        <f>ROUND(SUM(AV54:AW54),2)</f>
        <v>0</v>
      </c>
      <c r="AU54" s="80">
        <f>ROUND(SUM(AU55:AU57),5)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ROUND(SUM(AZ55:AZ57),2)</f>
        <v>0</v>
      </c>
      <c r="BA54" s="79">
        <f>ROUND(SUM(BA55:BA57),2)</f>
        <v>0</v>
      </c>
      <c r="BB54" s="79">
        <f>ROUND(SUM(BB55:BB57),2)</f>
        <v>0</v>
      </c>
      <c r="BC54" s="79">
        <f>ROUND(SUM(BC55:BC57),2)</f>
        <v>0</v>
      </c>
      <c r="BD54" s="81">
        <f>ROUND(SUM(BD55:BD57),2)</f>
        <v>0</v>
      </c>
      <c r="BS54" s="82" t="s">
        <v>71</v>
      </c>
      <c r="BT54" s="82" t="s">
        <v>72</v>
      </c>
      <c r="BU54" s="83" t="s">
        <v>73</v>
      </c>
      <c r="BV54" s="82" t="s">
        <v>74</v>
      </c>
      <c r="BW54" s="82" t="s">
        <v>5</v>
      </c>
      <c r="BX54" s="82" t="s">
        <v>75</v>
      </c>
      <c r="CL54" s="82" t="s">
        <v>19</v>
      </c>
    </row>
    <row r="55" spans="1:91" s="7" customFormat="1" ht="24.75" customHeight="1">
      <c r="A55" s="84" t="s">
        <v>76</v>
      </c>
      <c r="B55" s="85"/>
      <c r="C55" s="86"/>
      <c r="D55" s="294" t="s">
        <v>77</v>
      </c>
      <c r="E55" s="294"/>
      <c r="F55" s="294"/>
      <c r="G55" s="294"/>
      <c r="H55" s="294"/>
      <c r="I55" s="87"/>
      <c r="J55" s="294" t="s">
        <v>78</v>
      </c>
      <c r="K55" s="294"/>
      <c r="L55" s="294"/>
      <c r="M55" s="294"/>
      <c r="N55" s="294"/>
      <c r="O55" s="294"/>
      <c r="P55" s="294"/>
      <c r="Q55" s="294"/>
      <c r="R55" s="294"/>
      <c r="S55" s="294"/>
      <c r="T55" s="294"/>
      <c r="U55" s="294"/>
      <c r="V55" s="294"/>
      <c r="W55" s="294"/>
      <c r="X55" s="294"/>
      <c r="Y55" s="294"/>
      <c r="Z55" s="294"/>
      <c r="AA55" s="294"/>
      <c r="AB55" s="294"/>
      <c r="AC55" s="294"/>
      <c r="AD55" s="294"/>
      <c r="AE55" s="294"/>
      <c r="AF55" s="294"/>
      <c r="AG55" s="292">
        <f>'64022040_2 - PS01 - Opra...'!J30</f>
        <v>0</v>
      </c>
      <c r="AH55" s="293"/>
      <c r="AI55" s="293"/>
      <c r="AJ55" s="293"/>
      <c r="AK55" s="293"/>
      <c r="AL55" s="293"/>
      <c r="AM55" s="293"/>
      <c r="AN55" s="292">
        <f>SUM(AG55,AT55)</f>
        <v>0</v>
      </c>
      <c r="AO55" s="293"/>
      <c r="AP55" s="293"/>
      <c r="AQ55" s="88" t="s">
        <v>79</v>
      </c>
      <c r="AR55" s="89"/>
      <c r="AS55" s="90">
        <v>0</v>
      </c>
      <c r="AT55" s="91">
        <f>ROUND(SUM(AV55:AW55),2)</f>
        <v>0</v>
      </c>
      <c r="AU55" s="92">
        <f>'64022040_2 - PS01 - Opra...'!P80</f>
        <v>0</v>
      </c>
      <c r="AV55" s="91">
        <f>'64022040_2 - PS01 - Opra...'!J33</f>
        <v>0</v>
      </c>
      <c r="AW55" s="91">
        <f>'64022040_2 - PS01 - Opra...'!J34</f>
        <v>0</v>
      </c>
      <c r="AX55" s="91">
        <f>'64022040_2 - PS01 - Opra...'!J35</f>
        <v>0</v>
      </c>
      <c r="AY55" s="91">
        <f>'64022040_2 - PS01 - Opra...'!J36</f>
        <v>0</v>
      </c>
      <c r="AZ55" s="91">
        <f>'64022040_2 - PS01 - Opra...'!F33</f>
        <v>0</v>
      </c>
      <c r="BA55" s="91">
        <f>'64022040_2 - PS01 - Opra...'!F34</f>
        <v>0</v>
      </c>
      <c r="BB55" s="91">
        <f>'64022040_2 - PS01 - Opra...'!F35</f>
        <v>0</v>
      </c>
      <c r="BC55" s="91">
        <f>'64022040_2 - PS01 - Opra...'!F36</f>
        <v>0</v>
      </c>
      <c r="BD55" s="93">
        <f>'64022040_2 - PS01 - Opra...'!F37</f>
        <v>0</v>
      </c>
      <c r="BT55" s="94" t="s">
        <v>80</v>
      </c>
      <c r="BV55" s="94" t="s">
        <v>74</v>
      </c>
      <c r="BW55" s="94" t="s">
        <v>81</v>
      </c>
      <c r="BX55" s="94" t="s">
        <v>5</v>
      </c>
      <c r="CL55" s="94" t="s">
        <v>19</v>
      </c>
      <c r="CM55" s="94" t="s">
        <v>82</v>
      </c>
    </row>
    <row r="56" spans="1:91" s="7" customFormat="1" ht="24.75" customHeight="1">
      <c r="A56" s="84" t="s">
        <v>76</v>
      </c>
      <c r="B56" s="85"/>
      <c r="C56" s="86"/>
      <c r="D56" s="294" t="s">
        <v>83</v>
      </c>
      <c r="E56" s="294"/>
      <c r="F56" s="294"/>
      <c r="G56" s="294"/>
      <c r="H56" s="294"/>
      <c r="I56" s="87"/>
      <c r="J56" s="294" t="s">
        <v>84</v>
      </c>
      <c r="K56" s="294"/>
      <c r="L56" s="294"/>
      <c r="M56" s="294"/>
      <c r="N56" s="294"/>
      <c r="O56" s="294"/>
      <c r="P56" s="294"/>
      <c r="Q56" s="294"/>
      <c r="R56" s="294"/>
      <c r="S56" s="294"/>
      <c r="T56" s="294"/>
      <c r="U56" s="294"/>
      <c r="V56" s="294"/>
      <c r="W56" s="294"/>
      <c r="X56" s="294"/>
      <c r="Y56" s="294"/>
      <c r="Z56" s="294"/>
      <c r="AA56" s="294"/>
      <c r="AB56" s="294"/>
      <c r="AC56" s="294"/>
      <c r="AD56" s="294"/>
      <c r="AE56" s="294"/>
      <c r="AF56" s="294"/>
      <c r="AG56" s="292">
        <f>'64022040_3 - VON - VRN'!J30</f>
        <v>0</v>
      </c>
      <c r="AH56" s="293"/>
      <c r="AI56" s="293"/>
      <c r="AJ56" s="293"/>
      <c r="AK56" s="293"/>
      <c r="AL56" s="293"/>
      <c r="AM56" s="293"/>
      <c r="AN56" s="292">
        <f>SUM(AG56,AT56)</f>
        <v>0</v>
      </c>
      <c r="AO56" s="293"/>
      <c r="AP56" s="293"/>
      <c r="AQ56" s="88" t="s">
        <v>85</v>
      </c>
      <c r="AR56" s="89"/>
      <c r="AS56" s="90">
        <v>0</v>
      </c>
      <c r="AT56" s="91">
        <f>ROUND(SUM(AV56:AW56),2)</f>
        <v>0</v>
      </c>
      <c r="AU56" s="92">
        <f>'64022040_3 - VON - VRN'!P83</f>
        <v>0</v>
      </c>
      <c r="AV56" s="91">
        <f>'64022040_3 - VON - VRN'!J33</f>
        <v>0</v>
      </c>
      <c r="AW56" s="91">
        <f>'64022040_3 - VON - VRN'!J34</f>
        <v>0</v>
      </c>
      <c r="AX56" s="91">
        <f>'64022040_3 - VON - VRN'!J35</f>
        <v>0</v>
      </c>
      <c r="AY56" s="91">
        <f>'64022040_3 - VON - VRN'!J36</f>
        <v>0</v>
      </c>
      <c r="AZ56" s="91">
        <f>'64022040_3 - VON - VRN'!F33</f>
        <v>0</v>
      </c>
      <c r="BA56" s="91">
        <f>'64022040_3 - VON - VRN'!F34</f>
        <v>0</v>
      </c>
      <c r="BB56" s="91">
        <f>'64022040_3 - VON - VRN'!F35</f>
        <v>0</v>
      </c>
      <c r="BC56" s="91">
        <f>'64022040_3 - VON - VRN'!F36</f>
        <v>0</v>
      </c>
      <c r="BD56" s="93">
        <f>'64022040_3 - VON - VRN'!F37</f>
        <v>0</v>
      </c>
      <c r="BT56" s="94" t="s">
        <v>80</v>
      </c>
      <c r="BV56" s="94" t="s">
        <v>74</v>
      </c>
      <c r="BW56" s="94" t="s">
        <v>86</v>
      </c>
      <c r="BX56" s="94" t="s">
        <v>5</v>
      </c>
      <c r="CL56" s="94" t="s">
        <v>19</v>
      </c>
      <c r="CM56" s="94" t="s">
        <v>82</v>
      </c>
    </row>
    <row r="57" spans="1:91" s="7" customFormat="1" ht="24.75" customHeight="1">
      <c r="A57" s="84" t="s">
        <v>76</v>
      </c>
      <c r="B57" s="85"/>
      <c r="C57" s="86"/>
      <c r="D57" s="294" t="s">
        <v>87</v>
      </c>
      <c r="E57" s="294"/>
      <c r="F57" s="294"/>
      <c r="G57" s="294"/>
      <c r="H57" s="294"/>
      <c r="I57" s="87"/>
      <c r="J57" s="294" t="s">
        <v>88</v>
      </c>
      <c r="K57" s="294"/>
      <c r="L57" s="294"/>
      <c r="M57" s="294"/>
      <c r="N57" s="294"/>
      <c r="O57" s="294"/>
      <c r="P57" s="294"/>
      <c r="Q57" s="294"/>
      <c r="R57" s="294"/>
      <c r="S57" s="294"/>
      <c r="T57" s="294"/>
      <c r="U57" s="294"/>
      <c r="V57" s="294"/>
      <c r="W57" s="294"/>
      <c r="X57" s="294"/>
      <c r="Y57" s="294"/>
      <c r="Z57" s="294"/>
      <c r="AA57" s="294"/>
      <c r="AB57" s="294"/>
      <c r="AC57" s="294"/>
      <c r="AD57" s="294"/>
      <c r="AE57" s="294"/>
      <c r="AF57" s="294"/>
      <c r="AG57" s="292">
        <f>'64022040_1 - SO01 - Správ...'!J30</f>
        <v>0</v>
      </c>
      <c r="AH57" s="293"/>
      <c r="AI57" s="293"/>
      <c r="AJ57" s="293"/>
      <c r="AK57" s="293"/>
      <c r="AL57" s="293"/>
      <c r="AM57" s="293"/>
      <c r="AN57" s="292">
        <f>SUM(AG57,AT57)</f>
        <v>0</v>
      </c>
      <c r="AO57" s="293"/>
      <c r="AP57" s="293"/>
      <c r="AQ57" s="88" t="s">
        <v>89</v>
      </c>
      <c r="AR57" s="89"/>
      <c r="AS57" s="95">
        <v>0</v>
      </c>
      <c r="AT57" s="96">
        <f>ROUND(SUM(AV57:AW57),2)</f>
        <v>0</v>
      </c>
      <c r="AU57" s="97">
        <f>'64022040_1 - SO01 - Správ...'!P83</f>
        <v>0</v>
      </c>
      <c r="AV57" s="96">
        <f>'64022040_1 - SO01 - Správ...'!J33</f>
        <v>0</v>
      </c>
      <c r="AW57" s="96">
        <f>'64022040_1 - SO01 - Správ...'!J34</f>
        <v>0</v>
      </c>
      <c r="AX57" s="96">
        <f>'64022040_1 - SO01 - Správ...'!J35</f>
        <v>0</v>
      </c>
      <c r="AY57" s="96">
        <f>'64022040_1 - SO01 - Správ...'!J36</f>
        <v>0</v>
      </c>
      <c r="AZ57" s="96">
        <f>'64022040_1 - SO01 - Správ...'!F33</f>
        <v>0</v>
      </c>
      <c r="BA57" s="96">
        <f>'64022040_1 - SO01 - Správ...'!F34</f>
        <v>0</v>
      </c>
      <c r="BB57" s="96">
        <f>'64022040_1 - SO01 - Správ...'!F35</f>
        <v>0</v>
      </c>
      <c r="BC57" s="96">
        <f>'64022040_1 - SO01 - Správ...'!F36</f>
        <v>0</v>
      </c>
      <c r="BD57" s="98">
        <f>'64022040_1 - SO01 - Správ...'!F37</f>
        <v>0</v>
      </c>
      <c r="BT57" s="94" t="s">
        <v>80</v>
      </c>
      <c r="BV57" s="94" t="s">
        <v>74</v>
      </c>
      <c r="BW57" s="94" t="s">
        <v>90</v>
      </c>
      <c r="BX57" s="94" t="s">
        <v>5</v>
      </c>
      <c r="CL57" s="94" t="s">
        <v>19</v>
      </c>
      <c r="CM57" s="94" t="s">
        <v>82</v>
      </c>
    </row>
    <row r="58" spans="1:91" s="2" customFormat="1" ht="30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7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</row>
    <row r="59" spans="1:91" s="2" customFormat="1" ht="6.95" customHeight="1">
      <c r="A59" s="32"/>
      <c r="B59" s="45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37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</sheetData>
  <sheetProtection algorithmName="SHA-512" hashValue="xxDV1vWF+zZB1zTKeh8vHgtu9Az3TlFHgQDafVJENvOs+uaXQH/vCnOLsegWzjydarrQX85i2oxAVwSvz9UDkw==" saltValue="4JCPK4ohGxgOsAP1J38m0f7SvjhMNlrOOGWqsOtP/8ZvLMFaGjM+OOAJKvtqZXJCpKglP4XUNpIChtqOt3h9lw==" spinCount="100000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64022040_2 - PS01 - Opra...'!C2" display="/"/>
    <hyperlink ref="A56" location="'64022040_3 - VON - VRN'!C2" display="/"/>
    <hyperlink ref="A57" location="'64022040_1 - SO01 - Správ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5" t="s">
        <v>81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82</v>
      </c>
    </row>
    <row r="4" spans="1:46" s="1" customFormat="1" ht="24.95" customHeight="1">
      <c r="B4" s="18"/>
      <c r="D4" s="101" t="s">
        <v>91</v>
      </c>
      <c r="L4" s="18"/>
      <c r="M4" s="102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3" t="s">
        <v>16</v>
      </c>
      <c r="L6" s="18"/>
    </row>
    <row r="7" spans="1:46" s="1" customFormat="1" ht="16.5" customHeight="1">
      <c r="B7" s="18"/>
      <c r="E7" s="334" t="str">
        <f>'Rekapitulace stavby'!K6</f>
        <v>Oprava kolejových brzd spádoviště Česká Třebová st. 015 - 2.etapa</v>
      </c>
      <c r="F7" s="335"/>
      <c r="G7" s="335"/>
      <c r="H7" s="335"/>
      <c r="L7" s="18"/>
    </row>
    <row r="8" spans="1:46" s="2" customFormat="1" ht="12" customHeight="1">
      <c r="A8" s="32"/>
      <c r="B8" s="37"/>
      <c r="C8" s="32"/>
      <c r="D8" s="103" t="s">
        <v>92</v>
      </c>
      <c r="E8" s="32"/>
      <c r="F8" s="32"/>
      <c r="G8" s="32"/>
      <c r="H8" s="32"/>
      <c r="I8" s="32"/>
      <c r="J8" s="32"/>
      <c r="K8" s="32"/>
      <c r="L8" s="10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6" t="s">
        <v>93</v>
      </c>
      <c r="F9" s="337"/>
      <c r="G9" s="337"/>
      <c r="H9" s="337"/>
      <c r="I9" s="32"/>
      <c r="J9" s="32"/>
      <c r="K9" s="32"/>
      <c r="L9" s="10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3" t="s">
        <v>18</v>
      </c>
      <c r="E11" s="32"/>
      <c r="F11" s="105" t="s">
        <v>19</v>
      </c>
      <c r="G11" s="32"/>
      <c r="H11" s="32"/>
      <c r="I11" s="103" t="s">
        <v>20</v>
      </c>
      <c r="J11" s="105" t="s">
        <v>19</v>
      </c>
      <c r="K11" s="32"/>
      <c r="L11" s="10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3" t="s">
        <v>21</v>
      </c>
      <c r="E12" s="32"/>
      <c r="F12" s="105" t="s">
        <v>94</v>
      </c>
      <c r="G12" s="32"/>
      <c r="H12" s="32"/>
      <c r="I12" s="103" t="s">
        <v>23</v>
      </c>
      <c r="J12" s="106" t="str">
        <f>'Rekapitulace stavby'!AN8</f>
        <v>17. 5. 2022</v>
      </c>
      <c r="K12" s="32"/>
      <c r="L12" s="10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3" t="s">
        <v>25</v>
      </c>
      <c r="E14" s="32"/>
      <c r="F14" s="32"/>
      <c r="G14" s="32"/>
      <c r="H14" s="32"/>
      <c r="I14" s="103" t="s">
        <v>26</v>
      </c>
      <c r="J14" s="105" t="s">
        <v>19</v>
      </c>
      <c r="K14" s="32"/>
      <c r="L14" s="10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5" t="s">
        <v>95</v>
      </c>
      <c r="F15" s="32"/>
      <c r="G15" s="32"/>
      <c r="H15" s="32"/>
      <c r="I15" s="103" t="s">
        <v>28</v>
      </c>
      <c r="J15" s="105" t="s">
        <v>19</v>
      </c>
      <c r="K15" s="32"/>
      <c r="L15" s="10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3" t="s">
        <v>29</v>
      </c>
      <c r="E17" s="32"/>
      <c r="F17" s="32"/>
      <c r="G17" s="32"/>
      <c r="H17" s="32"/>
      <c r="I17" s="103" t="s">
        <v>26</v>
      </c>
      <c r="J17" s="28" t="str">
        <f>'Rekapitulace stavby'!AN13</f>
        <v>Vyplň údaj</v>
      </c>
      <c r="K17" s="32"/>
      <c r="L17" s="10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8" t="str">
        <f>'Rekapitulace stavby'!E14</f>
        <v>Vyplň údaj</v>
      </c>
      <c r="F18" s="339"/>
      <c r="G18" s="339"/>
      <c r="H18" s="339"/>
      <c r="I18" s="103" t="s">
        <v>28</v>
      </c>
      <c r="J18" s="28" t="str">
        <f>'Rekapitulace stavby'!AN14</f>
        <v>Vyplň údaj</v>
      </c>
      <c r="K18" s="32"/>
      <c r="L18" s="10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3" t="s">
        <v>31</v>
      </c>
      <c r="E20" s="32"/>
      <c r="F20" s="32"/>
      <c r="G20" s="32"/>
      <c r="H20" s="32"/>
      <c r="I20" s="103" t="s">
        <v>26</v>
      </c>
      <c r="J20" s="105" t="str">
        <f>IF('Rekapitulace stavby'!AN16="","",'Rekapitulace stavby'!AN16)</f>
        <v/>
      </c>
      <c r="K20" s="32"/>
      <c r="L20" s="10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5" t="str">
        <f>IF('Rekapitulace stavby'!E17="","",'Rekapitulace stavby'!E17)</f>
        <v xml:space="preserve"> </v>
      </c>
      <c r="F21" s="32"/>
      <c r="G21" s="32"/>
      <c r="H21" s="32"/>
      <c r="I21" s="103" t="s">
        <v>28</v>
      </c>
      <c r="J21" s="105" t="str">
        <f>IF('Rekapitulace stavby'!AN17="","",'Rekapitulace stavby'!AN17)</f>
        <v/>
      </c>
      <c r="K21" s="32"/>
      <c r="L21" s="10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3" t="s">
        <v>34</v>
      </c>
      <c r="E23" s="32"/>
      <c r="F23" s="32"/>
      <c r="G23" s="32"/>
      <c r="H23" s="32"/>
      <c r="I23" s="103" t="s">
        <v>26</v>
      </c>
      <c r="J23" s="105" t="str">
        <f>IF('Rekapitulace stavby'!AN19="","",'Rekapitulace stavby'!AN19)</f>
        <v/>
      </c>
      <c r="K23" s="32"/>
      <c r="L23" s="10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5" t="str">
        <f>IF('Rekapitulace stavby'!E20="","",'Rekapitulace stavby'!E20)</f>
        <v>Slezák jiří</v>
      </c>
      <c r="F24" s="32"/>
      <c r="G24" s="32"/>
      <c r="H24" s="32"/>
      <c r="I24" s="103" t="s">
        <v>28</v>
      </c>
      <c r="J24" s="105" t="str">
        <f>IF('Rekapitulace stavby'!AN20="","",'Rekapitulace stavby'!AN20)</f>
        <v/>
      </c>
      <c r="K24" s="32"/>
      <c r="L24" s="10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3" t="s">
        <v>36</v>
      </c>
      <c r="E26" s="32"/>
      <c r="F26" s="32"/>
      <c r="G26" s="32"/>
      <c r="H26" s="32"/>
      <c r="I26" s="32"/>
      <c r="J26" s="32"/>
      <c r="K26" s="32"/>
      <c r="L26" s="10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7"/>
      <c r="B27" s="108"/>
      <c r="C27" s="107"/>
      <c r="D27" s="107"/>
      <c r="E27" s="340" t="s">
        <v>19</v>
      </c>
      <c r="F27" s="340"/>
      <c r="G27" s="340"/>
      <c r="H27" s="340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10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1" t="s">
        <v>38</v>
      </c>
      <c r="E30" s="32"/>
      <c r="F30" s="32"/>
      <c r="G30" s="32"/>
      <c r="H30" s="32"/>
      <c r="I30" s="32"/>
      <c r="J30" s="112">
        <f>ROUND(J80, 2)</f>
        <v>0</v>
      </c>
      <c r="K30" s="32"/>
      <c r="L30" s="10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0"/>
      <c r="E31" s="110"/>
      <c r="F31" s="110"/>
      <c r="G31" s="110"/>
      <c r="H31" s="110"/>
      <c r="I31" s="110"/>
      <c r="J31" s="110"/>
      <c r="K31" s="110"/>
      <c r="L31" s="10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3" t="s">
        <v>40</v>
      </c>
      <c r="G32" s="32"/>
      <c r="H32" s="32"/>
      <c r="I32" s="113" t="s">
        <v>39</v>
      </c>
      <c r="J32" s="113" t="s">
        <v>41</v>
      </c>
      <c r="K32" s="32"/>
      <c r="L32" s="10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14" t="s">
        <v>42</v>
      </c>
      <c r="E33" s="103" t="s">
        <v>43</v>
      </c>
      <c r="F33" s="115">
        <f>ROUND((SUM(BE80:BE108)),  2)</f>
        <v>0</v>
      </c>
      <c r="G33" s="32"/>
      <c r="H33" s="32"/>
      <c r="I33" s="116">
        <v>0.21</v>
      </c>
      <c r="J33" s="115">
        <f>ROUND(((SUM(BE80:BE108))*I33),  2)</f>
        <v>0</v>
      </c>
      <c r="K33" s="32"/>
      <c r="L33" s="10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3" t="s">
        <v>44</v>
      </c>
      <c r="F34" s="115">
        <f>ROUND((SUM(BF80:BF108)),  2)</f>
        <v>0</v>
      </c>
      <c r="G34" s="32"/>
      <c r="H34" s="32"/>
      <c r="I34" s="116">
        <v>0.15</v>
      </c>
      <c r="J34" s="115">
        <f>ROUND(((SUM(BF80:BF108))*I34),  2)</f>
        <v>0</v>
      </c>
      <c r="K34" s="32"/>
      <c r="L34" s="10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3" t="s">
        <v>45</v>
      </c>
      <c r="F35" s="115">
        <f>ROUND((SUM(BG80:BG108)),  2)</f>
        <v>0</v>
      </c>
      <c r="G35" s="32"/>
      <c r="H35" s="32"/>
      <c r="I35" s="116">
        <v>0.21</v>
      </c>
      <c r="J35" s="115">
        <f>0</f>
        <v>0</v>
      </c>
      <c r="K35" s="32"/>
      <c r="L35" s="10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3" t="s">
        <v>46</v>
      </c>
      <c r="F36" s="115">
        <f>ROUND((SUM(BH80:BH108)),  2)</f>
        <v>0</v>
      </c>
      <c r="G36" s="32"/>
      <c r="H36" s="32"/>
      <c r="I36" s="116">
        <v>0.15</v>
      </c>
      <c r="J36" s="115">
        <f>0</f>
        <v>0</v>
      </c>
      <c r="K36" s="32"/>
      <c r="L36" s="10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3" t="s">
        <v>47</v>
      </c>
      <c r="F37" s="115">
        <f>ROUND((SUM(BI80:BI108)),  2)</f>
        <v>0</v>
      </c>
      <c r="G37" s="32"/>
      <c r="H37" s="32"/>
      <c r="I37" s="116">
        <v>0</v>
      </c>
      <c r="J37" s="115">
        <f>0</f>
        <v>0</v>
      </c>
      <c r="K37" s="32"/>
      <c r="L37" s="10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17"/>
      <c r="D39" s="118" t="s">
        <v>48</v>
      </c>
      <c r="E39" s="119"/>
      <c r="F39" s="119"/>
      <c r="G39" s="120" t="s">
        <v>49</v>
      </c>
      <c r="H39" s="121" t="s">
        <v>50</v>
      </c>
      <c r="I39" s="119"/>
      <c r="J39" s="122">
        <f>SUM(J30:J37)</f>
        <v>0</v>
      </c>
      <c r="K39" s="123"/>
      <c r="L39" s="10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96</v>
      </c>
      <c r="D45" s="34"/>
      <c r="E45" s="34"/>
      <c r="F45" s="34"/>
      <c r="G45" s="34"/>
      <c r="H45" s="34"/>
      <c r="I45" s="34"/>
      <c r="J45" s="34"/>
      <c r="K45" s="34"/>
      <c r="L45" s="10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32" t="str">
        <f>E7</f>
        <v>Oprava kolejových brzd spádoviště Česká Třebová st. 015 - 2.etapa</v>
      </c>
      <c r="F48" s="333"/>
      <c r="G48" s="333"/>
      <c r="H48" s="333"/>
      <c r="I48" s="34"/>
      <c r="J48" s="34"/>
      <c r="K48" s="34"/>
      <c r="L48" s="10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92</v>
      </c>
      <c r="D49" s="34"/>
      <c r="E49" s="34"/>
      <c r="F49" s="34"/>
      <c r="G49" s="34"/>
      <c r="H49" s="34"/>
      <c r="I49" s="34"/>
      <c r="J49" s="34"/>
      <c r="K49" s="34"/>
      <c r="L49" s="10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1" t="str">
        <f>E9</f>
        <v>64022040_2 - PS01 - Opra...</v>
      </c>
      <c r="F50" s="331"/>
      <c r="G50" s="331"/>
      <c r="H50" s="331"/>
      <c r="I50" s="34"/>
      <c r="J50" s="34"/>
      <c r="K50" s="34"/>
      <c r="L50" s="10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spádoviště Česká Třebová Sp 015</v>
      </c>
      <c r="G52" s="34"/>
      <c r="H52" s="34"/>
      <c r="I52" s="27" t="s">
        <v>23</v>
      </c>
      <c r="J52" s="57" t="str">
        <f>IF(J12="","",J12)</f>
        <v>17. 5. 2022</v>
      </c>
      <c r="K52" s="34"/>
      <c r="L52" s="10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>OŘ HKR SSZT Pardubice</v>
      </c>
      <c r="G54" s="34"/>
      <c r="H54" s="34"/>
      <c r="I54" s="27" t="s">
        <v>31</v>
      </c>
      <c r="J54" s="30" t="str">
        <f>E21</f>
        <v xml:space="preserve"> </v>
      </c>
      <c r="K54" s="34"/>
      <c r="L54" s="10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27" t="s">
        <v>34</v>
      </c>
      <c r="J55" s="30" t="str">
        <f>E24</f>
        <v>Slezák jiří</v>
      </c>
      <c r="K55" s="34"/>
      <c r="L55" s="10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28" t="s">
        <v>97</v>
      </c>
      <c r="D57" s="129"/>
      <c r="E57" s="129"/>
      <c r="F57" s="129"/>
      <c r="G57" s="129"/>
      <c r="H57" s="129"/>
      <c r="I57" s="129"/>
      <c r="J57" s="130" t="s">
        <v>98</v>
      </c>
      <c r="K57" s="129"/>
      <c r="L57" s="10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1" t="s">
        <v>70</v>
      </c>
      <c r="D59" s="34"/>
      <c r="E59" s="34"/>
      <c r="F59" s="34"/>
      <c r="G59" s="34"/>
      <c r="H59" s="34"/>
      <c r="I59" s="34"/>
      <c r="J59" s="75">
        <f>J80</f>
        <v>0</v>
      </c>
      <c r="K59" s="34"/>
      <c r="L59" s="10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99</v>
      </c>
    </row>
    <row r="60" spans="1:47" s="9" customFormat="1" ht="24.95" customHeight="1">
      <c r="B60" s="132"/>
      <c r="C60" s="133"/>
      <c r="D60" s="134" t="s">
        <v>100</v>
      </c>
      <c r="E60" s="135"/>
      <c r="F60" s="135"/>
      <c r="G60" s="135"/>
      <c r="H60" s="135"/>
      <c r="I60" s="135"/>
      <c r="J60" s="136">
        <f>J81</f>
        <v>0</v>
      </c>
      <c r="K60" s="133"/>
      <c r="L60" s="137"/>
    </row>
    <row r="61" spans="1:47" s="2" customFormat="1" ht="21.75" customHeight="1">
      <c r="A61" s="32"/>
      <c r="B61" s="33"/>
      <c r="C61" s="34"/>
      <c r="D61" s="34"/>
      <c r="E61" s="34"/>
      <c r="F61" s="34"/>
      <c r="G61" s="34"/>
      <c r="H61" s="34"/>
      <c r="I61" s="34"/>
      <c r="J61" s="34"/>
      <c r="K61" s="34"/>
      <c r="L61" s="104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6.95" customHeight="1">
      <c r="A62" s="32"/>
      <c r="B62" s="45"/>
      <c r="C62" s="46"/>
      <c r="D62" s="46"/>
      <c r="E62" s="46"/>
      <c r="F62" s="46"/>
      <c r="G62" s="46"/>
      <c r="H62" s="46"/>
      <c r="I62" s="46"/>
      <c r="J62" s="46"/>
      <c r="K62" s="46"/>
      <c r="L62" s="104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6" spans="1:63" s="2" customFormat="1" ht="6.95" customHeight="1">
      <c r="A66" s="32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104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3" s="2" customFormat="1" ht="24.95" customHeight="1">
      <c r="A67" s="32"/>
      <c r="B67" s="33"/>
      <c r="C67" s="21" t="s">
        <v>101</v>
      </c>
      <c r="D67" s="34"/>
      <c r="E67" s="34"/>
      <c r="F67" s="34"/>
      <c r="G67" s="34"/>
      <c r="H67" s="34"/>
      <c r="I67" s="34"/>
      <c r="J67" s="34"/>
      <c r="K67" s="34"/>
      <c r="L67" s="104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3" s="2" customFormat="1" ht="6.95" customHeight="1">
      <c r="A68" s="32"/>
      <c r="B68" s="33"/>
      <c r="C68" s="34"/>
      <c r="D68" s="34"/>
      <c r="E68" s="34"/>
      <c r="F68" s="34"/>
      <c r="G68" s="34"/>
      <c r="H68" s="34"/>
      <c r="I68" s="34"/>
      <c r="J68" s="34"/>
      <c r="K68" s="34"/>
      <c r="L68" s="104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3" s="2" customFormat="1" ht="12" customHeight="1">
      <c r="A69" s="32"/>
      <c r="B69" s="33"/>
      <c r="C69" s="27" t="s">
        <v>16</v>
      </c>
      <c r="D69" s="34"/>
      <c r="E69" s="34"/>
      <c r="F69" s="34"/>
      <c r="G69" s="34"/>
      <c r="H69" s="34"/>
      <c r="I69" s="34"/>
      <c r="J69" s="34"/>
      <c r="K69" s="34"/>
      <c r="L69" s="10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3" s="2" customFormat="1" ht="16.5" customHeight="1">
      <c r="A70" s="32"/>
      <c r="B70" s="33"/>
      <c r="C70" s="34"/>
      <c r="D70" s="34"/>
      <c r="E70" s="332" t="str">
        <f>E7</f>
        <v>Oprava kolejových brzd spádoviště Česká Třebová st. 015 - 2.etapa</v>
      </c>
      <c r="F70" s="333"/>
      <c r="G70" s="333"/>
      <c r="H70" s="333"/>
      <c r="I70" s="34"/>
      <c r="J70" s="34"/>
      <c r="K70" s="34"/>
      <c r="L70" s="10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3" s="2" customFormat="1" ht="12" customHeight="1">
      <c r="A71" s="32"/>
      <c r="B71" s="33"/>
      <c r="C71" s="27" t="s">
        <v>92</v>
      </c>
      <c r="D71" s="34"/>
      <c r="E71" s="34"/>
      <c r="F71" s="34"/>
      <c r="G71" s="34"/>
      <c r="H71" s="34"/>
      <c r="I71" s="34"/>
      <c r="J71" s="34"/>
      <c r="K71" s="34"/>
      <c r="L71" s="10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3" s="2" customFormat="1" ht="16.5" customHeight="1">
      <c r="A72" s="32"/>
      <c r="B72" s="33"/>
      <c r="C72" s="34"/>
      <c r="D72" s="34"/>
      <c r="E72" s="301" t="str">
        <f>E9</f>
        <v>64022040_2 - PS01 - Opra...</v>
      </c>
      <c r="F72" s="331"/>
      <c r="G72" s="331"/>
      <c r="H72" s="331"/>
      <c r="I72" s="34"/>
      <c r="J72" s="34"/>
      <c r="K72" s="34"/>
      <c r="L72" s="10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3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0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3" s="2" customFormat="1" ht="12" customHeight="1">
      <c r="A74" s="32"/>
      <c r="B74" s="33"/>
      <c r="C74" s="27" t="s">
        <v>21</v>
      </c>
      <c r="D74" s="34"/>
      <c r="E74" s="34"/>
      <c r="F74" s="25" t="str">
        <f>F12</f>
        <v>spádoviště Česká Třebová Sp 015</v>
      </c>
      <c r="G74" s="34"/>
      <c r="H74" s="34"/>
      <c r="I74" s="27" t="s">
        <v>23</v>
      </c>
      <c r="J74" s="57" t="str">
        <f>IF(J12="","",J12)</f>
        <v>17. 5. 2022</v>
      </c>
      <c r="K74" s="34"/>
      <c r="L74" s="10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3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34"/>
      <c r="J75" s="34"/>
      <c r="K75" s="34"/>
      <c r="L75" s="10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3" s="2" customFormat="1" ht="15.2" customHeight="1">
      <c r="A76" s="32"/>
      <c r="B76" s="33"/>
      <c r="C76" s="27" t="s">
        <v>25</v>
      </c>
      <c r="D76" s="34"/>
      <c r="E76" s="34"/>
      <c r="F76" s="25" t="str">
        <f>E15</f>
        <v>OŘ HKR SSZT Pardubice</v>
      </c>
      <c r="G76" s="34"/>
      <c r="H76" s="34"/>
      <c r="I76" s="27" t="s">
        <v>31</v>
      </c>
      <c r="J76" s="30" t="str">
        <f>E21</f>
        <v xml:space="preserve"> </v>
      </c>
      <c r="K76" s="34"/>
      <c r="L76" s="10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3" s="2" customFormat="1" ht="15.2" customHeight="1">
      <c r="A77" s="32"/>
      <c r="B77" s="33"/>
      <c r="C77" s="27" t="s">
        <v>29</v>
      </c>
      <c r="D77" s="34"/>
      <c r="E77" s="34"/>
      <c r="F77" s="25" t="str">
        <f>IF(E18="","",E18)</f>
        <v>Vyplň údaj</v>
      </c>
      <c r="G77" s="34"/>
      <c r="H77" s="34"/>
      <c r="I77" s="27" t="s">
        <v>34</v>
      </c>
      <c r="J77" s="30" t="str">
        <f>E24</f>
        <v>Slezák jiří</v>
      </c>
      <c r="K77" s="34"/>
      <c r="L77" s="10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3" s="2" customFormat="1" ht="10.35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10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63" s="10" customFormat="1" ht="29.25" customHeight="1">
      <c r="A79" s="138"/>
      <c r="B79" s="139"/>
      <c r="C79" s="140" t="s">
        <v>102</v>
      </c>
      <c r="D79" s="141" t="s">
        <v>57</v>
      </c>
      <c r="E79" s="141" t="s">
        <v>53</v>
      </c>
      <c r="F79" s="141" t="s">
        <v>54</v>
      </c>
      <c r="G79" s="141" t="s">
        <v>103</v>
      </c>
      <c r="H79" s="141" t="s">
        <v>104</v>
      </c>
      <c r="I79" s="141" t="s">
        <v>105</v>
      </c>
      <c r="J79" s="141" t="s">
        <v>98</v>
      </c>
      <c r="K79" s="142" t="s">
        <v>106</v>
      </c>
      <c r="L79" s="143"/>
      <c r="M79" s="66" t="s">
        <v>19</v>
      </c>
      <c r="N79" s="67" t="s">
        <v>42</v>
      </c>
      <c r="O79" s="67" t="s">
        <v>107</v>
      </c>
      <c r="P79" s="67" t="s">
        <v>108</v>
      </c>
      <c r="Q79" s="67" t="s">
        <v>109</v>
      </c>
      <c r="R79" s="67" t="s">
        <v>110</v>
      </c>
      <c r="S79" s="67" t="s">
        <v>111</v>
      </c>
      <c r="T79" s="68" t="s">
        <v>112</v>
      </c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8"/>
    </row>
    <row r="80" spans="1:63" s="2" customFormat="1" ht="22.9" customHeight="1">
      <c r="A80" s="32"/>
      <c r="B80" s="33"/>
      <c r="C80" s="73" t="s">
        <v>113</v>
      </c>
      <c r="D80" s="34"/>
      <c r="E80" s="34"/>
      <c r="F80" s="34"/>
      <c r="G80" s="34"/>
      <c r="H80" s="34"/>
      <c r="I80" s="34"/>
      <c r="J80" s="144">
        <f>BK80</f>
        <v>0</v>
      </c>
      <c r="K80" s="34"/>
      <c r="L80" s="37"/>
      <c r="M80" s="69"/>
      <c r="N80" s="145"/>
      <c r="O80" s="70"/>
      <c r="P80" s="146">
        <f>P81</f>
        <v>0</v>
      </c>
      <c r="Q80" s="70"/>
      <c r="R80" s="146">
        <f>R81</f>
        <v>0</v>
      </c>
      <c r="S80" s="70"/>
      <c r="T80" s="147">
        <f>T81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T80" s="15" t="s">
        <v>71</v>
      </c>
      <c r="AU80" s="15" t="s">
        <v>99</v>
      </c>
      <c r="BK80" s="148">
        <f>BK81</f>
        <v>0</v>
      </c>
    </row>
    <row r="81" spans="1:65" s="11" customFormat="1" ht="25.9" customHeight="1">
      <c r="B81" s="149"/>
      <c r="C81" s="150"/>
      <c r="D81" s="151" t="s">
        <v>71</v>
      </c>
      <c r="E81" s="152" t="s">
        <v>114</v>
      </c>
      <c r="F81" s="152" t="s">
        <v>115</v>
      </c>
      <c r="G81" s="150"/>
      <c r="H81" s="150"/>
      <c r="I81" s="153"/>
      <c r="J81" s="154">
        <f>BK81</f>
        <v>0</v>
      </c>
      <c r="K81" s="150"/>
      <c r="L81" s="155"/>
      <c r="M81" s="156"/>
      <c r="N81" s="157"/>
      <c r="O81" s="157"/>
      <c r="P81" s="158">
        <f>SUM(P82:P108)</f>
        <v>0</v>
      </c>
      <c r="Q81" s="157"/>
      <c r="R81" s="158">
        <f>SUM(R82:R108)</f>
        <v>0</v>
      </c>
      <c r="S81" s="157"/>
      <c r="T81" s="159">
        <f>SUM(T82:T108)</f>
        <v>0</v>
      </c>
      <c r="AR81" s="160" t="s">
        <v>116</v>
      </c>
      <c r="AT81" s="161" t="s">
        <v>71</v>
      </c>
      <c r="AU81" s="161" t="s">
        <v>72</v>
      </c>
      <c r="AY81" s="160" t="s">
        <v>117</v>
      </c>
      <c r="BK81" s="162">
        <f>SUM(BK82:BK108)</f>
        <v>0</v>
      </c>
    </row>
    <row r="82" spans="1:65" s="2" customFormat="1" ht="16.5" customHeight="1">
      <c r="A82" s="32"/>
      <c r="B82" s="33"/>
      <c r="C82" s="163" t="s">
        <v>80</v>
      </c>
      <c r="D82" s="163" t="s">
        <v>118</v>
      </c>
      <c r="E82" s="164" t="s">
        <v>119</v>
      </c>
      <c r="F82" s="165" t="s">
        <v>120</v>
      </c>
      <c r="G82" s="166" t="s">
        <v>121</v>
      </c>
      <c r="H82" s="167">
        <v>4</v>
      </c>
      <c r="I82" s="168"/>
      <c r="J82" s="169">
        <f t="shared" ref="J82:J105" si="0">ROUND(I82*H82,2)</f>
        <v>0</v>
      </c>
      <c r="K82" s="165" t="s">
        <v>122</v>
      </c>
      <c r="L82" s="37"/>
      <c r="M82" s="170" t="s">
        <v>19</v>
      </c>
      <c r="N82" s="171" t="s">
        <v>43</v>
      </c>
      <c r="O82" s="62"/>
      <c r="P82" s="172">
        <f t="shared" ref="P82:P105" si="1">O82*H82</f>
        <v>0</v>
      </c>
      <c r="Q82" s="172">
        <v>0</v>
      </c>
      <c r="R82" s="172">
        <f t="shared" ref="R82:R105" si="2">Q82*H82</f>
        <v>0</v>
      </c>
      <c r="S82" s="172">
        <v>0</v>
      </c>
      <c r="T82" s="173">
        <f t="shared" ref="T82:T105" si="3"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74" t="s">
        <v>123</v>
      </c>
      <c r="AT82" s="174" t="s">
        <v>118</v>
      </c>
      <c r="AU82" s="174" t="s">
        <v>80</v>
      </c>
      <c r="AY82" s="15" t="s">
        <v>117</v>
      </c>
      <c r="BE82" s="175">
        <f t="shared" ref="BE82:BE105" si="4">IF(N82="základní",J82,0)</f>
        <v>0</v>
      </c>
      <c r="BF82" s="175">
        <f t="shared" ref="BF82:BF105" si="5">IF(N82="snížená",J82,0)</f>
        <v>0</v>
      </c>
      <c r="BG82" s="175">
        <f t="shared" ref="BG82:BG105" si="6">IF(N82="zákl. přenesená",J82,0)</f>
        <v>0</v>
      </c>
      <c r="BH82" s="175">
        <f t="shared" ref="BH82:BH105" si="7">IF(N82="sníž. přenesená",J82,0)</f>
        <v>0</v>
      </c>
      <c r="BI82" s="175">
        <f t="shared" ref="BI82:BI105" si="8">IF(N82="nulová",J82,0)</f>
        <v>0</v>
      </c>
      <c r="BJ82" s="15" t="s">
        <v>80</v>
      </c>
      <c r="BK82" s="175">
        <f t="shared" ref="BK82:BK105" si="9">ROUND(I82*H82,2)</f>
        <v>0</v>
      </c>
      <c r="BL82" s="15" t="s">
        <v>123</v>
      </c>
      <c r="BM82" s="174" t="s">
        <v>124</v>
      </c>
    </row>
    <row r="83" spans="1:65" s="2" customFormat="1" ht="16.5" customHeight="1">
      <c r="A83" s="32"/>
      <c r="B83" s="33"/>
      <c r="C83" s="163" t="s">
        <v>82</v>
      </c>
      <c r="D83" s="163" t="s">
        <v>118</v>
      </c>
      <c r="E83" s="164" t="s">
        <v>125</v>
      </c>
      <c r="F83" s="165" t="s">
        <v>126</v>
      </c>
      <c r="G83" s="166" t="s">
        <v>121</v>
      </c>
      <c r="H83" s="167">
        <v>4</v>
      </c>
      <c r="I83" s="168"/>
      <c r="J83" s="169">
        <f t="shared" si="0"/>
        <v>0</v>
      </c>
      <c r="K83" s="165" t="s">
        <v>122</v>
      </c>
      <c r="L83" s="37"/>
      <c r="M83" s="170" t="s">
        <v>19</v>
      </c>
      <c r="N83" s="171" t="s">
        <v>43</v>
      </c>
      <c r="O83" s="62"/>
      <c r="P83" s="172">
        <f t="shared" si="1"/>
        <v>0</v>
      </c>
      <c r="Q83" s="172">
        <v>0</v>
      </c>
      <c r="R83" s="172">
        <f t="shared" si="2"/>
        <v>0</v>
      </c>
      <c r="S83" s="172">
        <v>0</v>
      </c>
      <c r="T83" s="173">
        <f t="shared" si="3"/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74" t="s">
        <v>123</v>
      </c>
      <c r="AT83" s="174" t="s">
        <v>118</v>
      </c>
      <c r="AU83" s="174" t="s">
        <v>80</v>
      </c>
      <c r="AY83" s="15" t="s">
        <v>117</v>
      </c>
      <c r="BE83" s="175">
        <f t="shared" si="4"/>
        <v>0</v>
      </c>
      <c r="BF83" s="175">
        <f t="shared" si="5"/>
        <v>0</v>
      </c>
      <c r="BG83" s="175">
        <f t="shared" si="6"/>
        <v>0</v>
      </c>
      <c r="BH83" s="175">
        <f t="shared" si="7"/>
        <v>0</v>
      </c>
      <c r="BI83" s="175">
        <f t="shared" si="8"/>
        <v>0</v>
      </c>
      <c r="BJ83" s="15" t="s">
        <v>80</v>
      </c>
      <c r="BK83" s="175">
        <f t="shared" si="9"/>
        <v>0</v>
      </c>
      <c r="BL83" s="15" t="s">
        <v>123</v>
      </c>
      <c r="BM83" s="174" t="s">
        <v>127</v>
      </c>
    </row>
    <row r="84" spans="1:65" s="2" customFormat="1" ht="16.5" customHeight="1">
      <c r="A84" s="32"/>
      <c r="B84" s="33"/>
      <c r="C84" s="163" t="s">
        <v>128</v>
      </c>
      <c r="D84" s="163" t="s">
        <v>118</v>
      </c>
      <c r="E84" s="164" t="s">
        <v>129</v>
      </c>
      <c r="F84" s="165" t="s">
        <v>130</v>
      </c>
      <c r="G84" s="166" t="s">
        <v>121</v>
      </c>
      <c r="H84" s="167">
        <v>4</v>
      </c>
      <c r="I84" s="168"/>
      <c r="J84" s="169">
        <f t="shared" si="0"/>
        <v>0</v>
      </c>
      <c r="K84" s="165" t="s">
        <v>122</v>
      </c>
      <c r="L84" s="37"/>
      <c r="M84" s="170" t="s">
        <v>19</v>
      </c>
      <c r="N84" s="171" t="s">
        <v>43</v>
      </c>
      <c r="O84" s="62"/>
      <c r="P84" s="172">
        <f t="shared" si="1"/>
        <v>0</v>
      </c>
      <c r="Q84" s="172">
        <v>0</v>
      </c>
      <c r="R84" s="172">
        <f t="shared" si="2"/>
        <v>0</v>
      </c>
      <c r="S84" s="172">
        <v>0</v>
      </c>
      <c r="T84" s="173">
        <f t="shared" si="3"/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74" t="s">
        <v>123</v>
      </c>
      <c r="AT84" s="174" t="s">
        <v>118</v>
      </c>
      <c r="AU84" s="174" t="s">
        <v>80</v>
      </c>
      <c r="AY84" s="15" t="s">
        <v>117</v>
      </c>
      <c r="BE84" s="175">
        <f t="shared" si="4"/>
        <v>0</v>
      </c>
      <c r="BF84" s="175">
        <f t="shared" si="5"/>
        <v>0</v>
      </c>
      <c r="BG84" s="175">
        <f t="shared" si="6"/>
        <v>0</v>
      </c>
      <c r="BH84" s="175">
        <f t="shared" si="7"/>
        <v>0</v>
      </c>
      <c r="BI84" s="175">
        <f t="shared" si="8"/>
        <v>0</v>
      </c>
      <c r="BJ84" s="15" t="s">
        <v>80</v>
      </c>
      <c r="BK84" s="175">
        <f t="shared" si="9"/>
        <v>0</v>
      </c>
      <c r="BL84" s="15" t="s">
        <v>123</v>
      </c>
      <c r="BM84" s="174" t="s">
        <v>131</v>
      </c>
    </row>
    <row r="85" spans="1:65" s="2" customFormat="1" ht="16.5" customHeight="1">
      <c r="A85" s="32"/>
      <c r="B85" s="33"/>
      <c r="C85" s="163" t="s">
        <v>116</v>
      </c>
      <c r="D85" s="163" t="s">
        <v>118</v>
      </c>
      <c r="E85" s="164" t="s">
        <v>132</v>
      </c>
      <c r="F85" s="165" t="s">
        <v>133</v>
      </c>
      <c r="G85" s="166" t="s">
        <v>121</v>
      </c>
      <c r="H85" s="167">
        <v>4</v>
      </c>
      <c r="I85" s="168"/>
      <c r="J85" s="169">
        <f t="shared" si="0"/>
        <v>0</v>
      </c>
      <c r="K85" s="165" t="s">
        <v>122</v>
      </c>
      <c r="L85" s="37"/>
      <c r="M85" s="170" t="s">
        <v>19</v>
      </c>
      <c r="N85" s="171" t="s">
        <v>43</v>
      </c>
      <c r="O85" s="62"/>
      <c r="P85" s="172">
        <f t="shared" si="1"/>
        <v>0</v>
      </c>
      <c r="Q85" s="172">
        <v>0</v>
      </c>
      <c r="R85" s="172">
        <f t="shared" si="2"/>
        <v>0</v>
      </c>
      <c r="S85" s="172">
        <v>0</v>
      </c>
      <c r="T85" s="173">
        <f t="shared" si="3"/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74" t="s">
        <v>123</v>
      </c>
      <c r="AT85" s="174" t="s">
        <v>118</v>
      </c>
      <c r="AU85" s="174" t="s">
        <v>80</v>
      </c>
      <c r="AY85" s="15" t="s">
        <v>117</v>
      </c>
      <c r="BE85" s="175">
        <f t="shared" si="4"/>
        <v>0</v>
      </c>
      <c r="BF85" s="175">
        <f t="shared" si="5"/>
        <v>0</v>
      </c>
      <c r="BG85" s="175">
        <f t="shared" si="6"/>
        <v>0</v>
      </c>
      <c r="BH85" s="175">
        <f t="shared" si="7"/>
        <v>0</v>
      </c>
      <c r="BI85" s="175">
        <f t="shared" si="8"/>
        <v>0</v>
      </c>
      <c r="BJ85" s="15" t="s">
        <v>80</v>
      </c>
      <c r="BK85" s="175">
        <f t="shared" si="9"/>
        <v>0</v>
      </c>
      <c r="BL85" s="15" t="s">
        <v>123</v>
      </c>
      <c r="BM85" s="174" t="s">
        <v>134</v>
      </c>
    </row>
    <row r="86" spans="1:65" s="2" customFormat="1" ht="16.5" customHeight="1">
      <c r="A86" s="32"/>
      <c r="B86" s="33"/>
      <c r="C86" s="163" t="s">
        <v>135</v>
      </c>
      <c r="D86" s="163" t="s">
        <v>118</v>
      </c>
      <c r="E86" s="164" t="s">
        <v>136</v>
      </c>
      <c r="F86" s="165" t="s">
        <v>137</v>
      </c>
      <c r="G86" s="166" t="s">
        <v>138</v>
      </c>
      <c r="H86" s="167">
        <v>18</v>
      </c>
      <c r="I86" s="168"/>
      <c r="J86" s="169">
        <f t="shared" si="0"/>
        <v>0</v>
      </c>
      <c r="K86" s="165" t="s">
        <v>122</v>
      </c>
      <c r="L86" s="37"/>
      <c r="M86" s="170" t="s">
        <v>19</v>
      </c>
      <c r="N86" s="171" t="s">
        <v>43</v>
      </c>
      <c r="O86" s="62"/>
      <c r="P86" s="172">
        <f t="shared" si="1"/>
        <v>0</v>
      </c>
      <c r="Q86" s="172">
        <v>0</v>
      </c>
      <c r="R86" s="172">
        <f t="shared" si="2"/>
        <v>0</v>
      </c>
      <c r="S86" s="172">
        <v>0</v>
      </c>
      <c r="T86" s="173">
        <f t="shared" si="3"/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74" t="s">
        <v>123</v>
      </c>
      <c r="AT86" s="174" t="s">
        <v>118</v>
      </c>
      <c r="AU86" s="174" t="s">
        <v>80</v>
      </c>
      <c r="AY86" s="15" t="s">
        <v>117</v>
      </c>
      <c r="BE86" s="175">
        <f t="shared" si="4"/>
        <v>0</v>
      </c>
      <c r="BF86" s="175">
        <f t="shared" si="5"/>
        <v>0</v>
      </c>
      <c r="BG86" s="175">
        <f t="shared" si="6"/>
        <v>0</v>
      </c>
      <c r="BH86" s="175">
        <f t="shared" si="7"/>
        <v>0</v>
      </c>
      <c r="BI86" s="175">
        <f t="shared" si="8"/>
        <v>0</v>
      </c>
      <c r="BJ86" s="15" t="s">
        <v>80</v>
      </c>
      <c r="BK86" s="175">
        <f t="shared" si="9"/>
        <v>0</v>
      </c>
      <c r="BL86" s="15" t="s">
        <v>123</v>
      </c>
      <c r="BM86" s="174" t="s">
        <v>139</v>
      </c>
    </row>
    <row r="87" spans="1:65" s="2" customFormat="1" ht="16.5" customHeight="1">
      <c r="A87" s="32"/>
      <c r="B87" s="33"/>
      <c r="C87" s="163" t="s">
        <v>140</v>
      </c>
      <c r="D87" s="163" t="s">
        <v>118</v>
      </c>
      <c r="E87" s="164" t="s">
        <v>141</v>
      </c>
      <c r="F87" s="165" t="s">
        <v>142</v>
      </c>
      <c r="G87" s="166" t="s">
        <v>121</v>
      </c>
      <c r="H87" s="167">
        <v>12</v>
      </c>
      <c r="I87" s="168"/>
      <c r="J87" s="169">
        <f t="shared" si="0"/>
        <v>0</v>
      </c>
      <c r="K87" s="165" t="s">
        <v>122</v>
      </c>
      <c r="L87" s="37"/>
      <c r="M87" s="170" t="s">
        <v>19</v>
      </c>
      <c r="N87" s="171" t="s">
        <v>43</v>
      </c>
      <c r="O87" s="62"/>
      <c r="P87" s="172">
        <f t="shared" si="1"/>
        <v>0</v>
      </c>
      <c r="Q87" s="172">
        <v>0</v>
      </c>
      <c r="R87" s="172">
        <f t="shared" si="2"/>
        <v>0</v>
      </c>
      <c r="S87" s="172">
        <v>0</v>
      </c>
      <c r="T87" s="173">
        <f t="shared" si="3"/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74" t="s">
        <v>123</v>
      </c>
      <c r="AT87" s="174" t="s">
        <v>118</v>
      </c>
      <c r="AU87" s="174" t="s">
        <v>80</v>
      </c>
      <c r="AY87" s="15" t="s">
        <v>117</v>
      </c>
      <c r="BE87" s="175">
        <f t="shared" si="4"/>
        <v>0</v>
      </c>
      <c r="BF87" s="175">
        <f t="shared" si="5"/>
        <v>0</v>
      </c>
      <c r="BG87" s="175">
        <f t="shared" si="6"/>
        <v>0</v>
      </c>
      <c r="BH87" s="175">
        <f t="shared" si="7"/>
        <v>0</v>
      </c>
      <c r="BI87" s="175">
        <f t="shared" si="8"/>
        <v>0</v>
      </c>
      <c r="BJ87" s="15" t="s">
        <v>80</v>
      </c>
      <c r="BK87" s="175">
        <f t="shared" si="9"/>
        <v>0</v>
      </c>
      <c r="BL87" s="15" t="s">
        <v>123</v>
      </c>
      <c r="BM87" s="174" t="s">
        <v>143</v>
      </c>
    </row>
    <row r="88" spans="1:65" s="2" customFormat="1" ht="37.9" customHeight="1">
      <c r="A88" s="32"/>
      <c r="B88" s="33"/>
      <c r="C88" s="176" t="s">
        <v>144</v>
      </c>
      <c r="D88" s="176" t="s">
        <v>145</v>
      </c>
      <c r="E88" s="177" t="s">
        <v>146</v>
      </c>
      <c r="F88" s="178" t="s">
        <v>147</v>
      </c>
      <c r="G88" s="179" t="s">
        <v>121</v>
      </c>
      <c r="H88" s="180">
        <v>24</v>
      </c>
      <c r="I88" s="181"/>
      <c r="J88" s="182">
        <f t="shared" si="0"/>
        <v>0</v>
      </c>
      <c r="K88" s="178" t="s">
        <v>122</v>
      </c>
      <c r="L88" s="183"/>
      <c r="M88" s="184" t="s">
        <v>19</v>
      </c>
      <c r="N88" s="185" t="s">
        <v>43</v>
      </c>
      <c r="O88" s="62"/>
      <c r="P88" s="172">
        <f t="shared" si="1"/>
        <v>0</v>
      </c>
      <c r="Q88" s="172">
        <v>0</v>
      </c>
      <c r="R88" s="172">
        <f t="shared" si="2"/>
        <v>0</v>
      </c>
      <c r="S88" s="172">
        <v>0</v>
      </c>
      <c r="T88" s="173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74" t="s">
        <v>123</v>
      </c>
      <c r="AT88" s="174" t="s">
        <v>145</v>
      </c>
      <c r="AU88" s="174" t="s">
        <v>80</v>
      </c>
      <c r="AY88" s="15" t="s">
        <v>117</v>
      </c>
      <c r="BE88" s="175">
        <f t="shared" si="4"/>
        <v>0</v>
      </c>
      <c r="BF88" s="175">
        <f t="shared" si="5"/>
        <v>0</v>
      </c>
      <c r="BG88" s="175">
        <f t="shared" si="6"/>
        <v>0</v>
      </c>
      <c r="BH88" s="175">
        <f t="shared" si="7"/>
        <v>0</v>
      </c>
      <c r="BI88" s="175">
        <f t="shared" si="8"/>
        <v>0</v>
      </c>
      <c r="BJ88" s="15" t="s">
        <v>80</v>
      </c>
      <c r="BK88" s="175">
        <f t="shared" si="9"/>
        <v>0</v>
      </c>
      <c r="BL88" s="15" t="s">
        <v>123</v>
      </c>
      <c r="BM88" s="174" t="s">
        <v>148</v>
      </c>
    </row>
    <row r="89" spans="1:65" s="2" customFormat="1" ht="33" customHeight="1">
      <c r="A89" s="32"/>
      <c r="B89" s="33"/>
      <c r="C89" s="176" t="s">
        <v>149</v>
      </c>
      <c r="D89" s="176" t="s">
        <v>145</v>
      </c>
      <c r="E89" s="177" t="s">
        <v>150</v>
      </c>
      <c r="F89" s="178" t="s">
        <v>151</v>
      </c>
      <c r="G89" s="179" t="s">
        <v>121</v>
      </c>
      <c r="H89" s="180">
        <v>4</v>
      </c>
      <c r="I89" s="181"/>
      <c r="J89" s="182">
        <f t="shared" si="0"/>
        <v>0</v>
      </c>
      <c r="K89" s="178" t="s">
        <v>122</v>
      </c>
      <c r="L89" s="183"/>
      <c r="M89" s="184" t="s">
        <v>19</v>
      </c>
      <c r="N89" s="185" t="s">
        <v>43</v>
      </c>
      <c r="O89" s="62"/>
      <c r="P89" s="172">
        <f t="shared" si="1"/>
        <v>0</v>
      </c>
      <c r="Q89" s="172">
        <v>0</v>
      </c>
      <c r="R89" s="172">
        <f t="shared" si="2"/>
        <v>0</v>
      </c>
      <c r="S89" s="172">
        <v>0</v>
      </c>
      <c r="T89" s="173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74" t="s">
        <v>123</v>
      </c>
      <c r="AT89" s="174" t="s">
        <v>145</v>
      </c>
      <c r="AU89" s="174" t="s">
        <v>80</v>
      </c>
      <c r="AY89" s="15" t="s">
        <v>117</v>
      </c>
      <c r="BE89" s="175">
        <f t="shared" si="4"/>
        <v>0</v>
      </c>
      <c r="BF89" s="175">
        <f t="shared" si="5"/>
        <v>0</v>
      </c>
      <c r="BG89" s="175">
        <f t="shared" si="6"/>
        <v>0</v>
      </c>
      <c r="BH89" s="175">
        <f t="shared" si="7"/>
        <v>0</v>
      </c>
      <c r="BI89" s="175">
        <f t="shared" si="8"/>
        <v>0</v>
      </c>
      <c r="BJ89" s="15" t="s">
        <v>80</v>
      </c>
      <c r="BK89" s="175">
        <f t="shared" si="9"/>
        <v>0</v>
      </c>
      <c r="BL89" s="15" t="s">
        <v>123</v>
      </c>
      <c r="BM89" s="174" t="s">
        <v>152</v>
      </c>
    </row>
    <row r="90" spans="1:65" s="2" customFormat="1" ht="37.9" customHeight="1">
      <c r="A90" s="32"/>
      <c r="B90" s="33"/>
      <c r="C90" s="176" t="s">
        <v>153</v>
      </c>
      <c r="D90" s="176" t="s">
        <v>145</v>
      </c>
      <c r="E90" s="177" t="s">
        <v>154</v>
      </c>
      <c r="F90" s="178" t="s">
        <v>155</v>
      </c>
      <c r="G90" s="179" t="s">
        <v>121</v>
      </c>
      <c r="H90" s="180">
        <v>4</v>
      </c>
      <c r="I90" s="181"/>
      <c r="J90" s="182">
        <f t="shared" si="0"/>
        <v>0</v>
      </c>
      <c r="K90" s="178" t="s">
        <v>122</v>
      </c>
      <c r="L90" s="183"/>
      <c r="M90" s="184" t="s">
        <v>19</v>
      </c>
      <c r="N90" s="185" t="s">
        <v>43</v>
      </c>
      <c r="O90" s="62"/>
      <c r="P90" s="172">
        <f t="shared" si="1"/>
        <v>0</v>
      </c>
      <c r="Q90" s="172">
        <v>0</v>
      </c>
      <c r="R90" s="172">
        <f t="shared" si="2"/>
        <v>0</v>
      </c>
      <c r="S90" s="172">
        <v>0</v>
      </c>
      <c r="T90" s="173">
        <f t="shared" si="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74" t="s">
        <v>123</v>
      </c>
      <c r="AT90" s="174" t="s">
        <v>145</v>
      </c>
      <c r="AU90" s="174" t="s">
        <v>80</v>
      </c>
      <c r="AY90" s="15" t="s">
        <v>117</v>
      </c>
      <c r="BE90" s="175">
        <f t="shared" si="4"/>
        <v>0</v>
      </c>
      <c r="BF90" s="175">
        <f t="shared" si="5"/>
        <v>0</v>
      </c>
      <c r="BG90" s="175">
        <f t="shared" si="6"/>
        <v>0</v>
      </c>
      <c r="BH90" s="175">
        <f t="shared" si="7"/>
        <v>0</v>
      </c>
      <c r="BI90" s="175">
        <f t="shared" si="8"/>
        <v>0</v>
      </c>
      <c r="BJ90" s="15" t="s">
        <v>80</v>
      </c>
      <c r="BK90" s="175">
        <f t="shared" si="9"/>
        <v>0</v>
      </c>
      <c r="BL90" s="15" t="s">
        <v>123</v>
      </c>
      <c r="BM90" s="174" t="s">
        <v>156</v>
      </c>
    </row>
    <row r="91" spans="1:65" s="2" customFormat="1" ht="24.2" customHeight="1">
      <c r="A91" s="32"/>
      <c r="B91" s="33"/>
      <c r="C91" s="176" t="s">
        <v>157</v>
      </c>
      <c r="D91" s="176" t="s">
        <v>145</v>
      </c>
      <c r="E91" s="177" t="s">
        <v>158</v>
      </c>
      <c r="F91" s="178" t="s">
        <v>159</v>
      </c>
      <c r="G91" s="179" t="s">
        <v>121</v>
      </c>
      <c r="H91" s="180">
        <v>4</v>
      </c>
      <c r="I91" s="181"/>
      <c r="J91" s="182">
        <f t="shared" si="0"/>
        <v>0</v>
      </c>
      <c r="K91" s="178" t="s">
        <v>122</v>
      </c>
      <c r="L91" s="183"/>
      <c r="M91" s="184" t="s">
        <v>19</v>
      </c>
      <c r="N91" s="185" t="s">
        <v>43</v>
      </c>
      <c r="O91" s="62"/>
      <c r="P91" s="172">
        <f t="shared" si="1"/>
        <v>0</v>
      </c>
      <c r="Q91" s="172">
        <v>0</v>
      </c>
      <c r="R91" s="172">
        <f t="shared" si="2"/>
        <v>0</v>
      </c>
      <c r="S91" s="172">
        <v>0</v>
      </c>
      <c r="T91" s="173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74" t="s">
        <v>123</v>
      </c>
      <c r="AT91" s="174" t="s">
        <v>145</v>
      </c>
      <c r="AU91" s="174" t="s">
        <v>80</v>
      </c>
      <c r="AY91" s="15" t="s">
        <v>117</v>
      </c>
      <c r="BE91" s="175">
        <f t="shared" si="4"/>
        <v>0</v>
      </c>
      <c r="BF91" s="175">
        <f t="shared" si="5"/>
        <v>0</v>
      </c>
      <c r="BG91" s="175">
        <f t="shared" si="6"/>
        <v>0</v>
      </c>
      <c r="BH91" s="175">
        <f t="shared" si="7"/>
        <v>0</v>
      </c>
      <c r="BI91" s="175">
        <f t="shared" si="8"/>
        <v>0</v>
      </c>
      <c r="BJ91" s="15" t="s">
        <v>80</v>
      </c>
      <c r="BK91" s="175">
        <f t="shared" si="9"/>
        <v>0</v>
      </c>
      <c r="BL91" s="15" t="s">
        <v>123</v>
      </c>
      <c r="BM91" s="174" t="s">
        <v>160</v>
      </c>
    </row>
    <row r="92" spans="1:65" s="2" customFormat="1" ht="16.5" customHeight="1">
      <c r="A92" s="32"/>
      <c r="B92" s="33"/>
      <c r="C92" s="176" t="s">
        <v>161</v>
      </c>
      <c r="D92" s="176" t="s">
        <v>145</v>
      </c>
      <c r="E92" s="177" t="s">
        <v>162</v>
      </c>
      <c r="F92" s="178" t="s">
        <v>163</v>
      </c>
      <c r="G92" s="179" t="s">
        <v>121</v>
      </c>
      <c r="H92" s="180">
        <v>24</v>
      </c>
      <c r="I92" s="181"/>
      <c r="J92" s="182">
        <f t="shared" si="0"/>
        <v>0</v>
      </c>
      <c r="K92" s="178" t="s">
        <v>122</v>
      </c>
      <c r="L92" s="183"/>
      <c r="M92" s="184" t="s">
        <v>19</v>
      </c>
      <c r="N92" s="185" t="s">
        <v>43</v>
      </c>
      <c r="O92" s="62"/>
      <c r="P92" s="172">
        <f t="shared" si="1"/>
        <v>0</v>
      </c>
      <c r="Q92" s="172">
        <v>0</v>
      </c>
      <c r="R92" s="172">
        <f t="shared" si="2"/>
        <v>0</v>
      </c>
      <c r="S92" s="172">
        <v>0</v>
      </c>
      <c r="T92" s="173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74" t="s">
        <v>123</v>
      </c>
      <c r="AT92" s="174" t="s">
        <v>145</v>
      </c>
      <c r="AU92" s="174" t="s">
        <v>80</v>
      </c>
      <c r="AY92" s="15" t="s">
        <v>117</v>
      </c>
      <c r="BE92" s="175">
        <f t="shared" si="4"/>
        <v>0</v>
      </c>
      <c r="BF92" s="175">
        <f t="shared" si="5"/>
        <v>0</v>
      </c>
      <c r="BG92" s="175">
        <f t="shared" si="6"/>
        <v>0</v>
      </c>
      <c r="BH92" s="175">
        <f t="shared" si="7"/>
        <v>0</v>
      </c>
      <c r="BI92" s="175">
        <f t="shared" si="8"/>
        <v>0</v>
      </c>
      <c r="BJ92" s="15" t="s">
        <v>80</v>
      </c>
      <c r="BK92" s="175">
        <f t="shared" si="9"/>
        <v>0</v>
      </c>
      <c r="BL92" s="15" t="s">
        <v>123</v>
      </c>
      <c r="BM92" s="174" t="s">
        <v>164</v>
      </c>
    </row>
    <row r="93" spans="1:65" s="2" customFormat="1" ht="16.5" customHeight="1">
      <c r="A93" s="32"/>
      <c r="B93" s="33"/>
      <c r="C93" s="176" t="s">
        <v>165</v>
      </c>
      <c r="D93" s="176" t="s">
        <v>145</v>
      </c>
      <c r="E93" s="177" t="s">
        <v>166</v>
      </c>
      <c r="F93" s="178" t="s">
        <v>167</v>
      </c>
      <c r="G93" s="179" t="s">
        <v>121</v>
      </c>
      <c r="H93" s="180">
        <v>48</v>
      </c>
      <c r="I93" s="181"/>
      <c r="J93" s="182">
        <f t="shared" si="0"/>
        <v>0</v>
      </c>
      <c r="K93" s="178" t="s">
        <v>122</v>
      </c>
      <c r="L93" s="183"/>
      <c r="M93" s="184" t="s">
        <v>19</v>
      </c>
      <c r="N93" s="185" t="s">
        <v>43</v>
      </c>
      <c r="O93" s="62"/>
      <c r="P93" s="172">
        <f t="shared" si="1"/>
        <v>0</v>
      </c>
      <c r="Q93" s="172">
        <v>0</v>
      </c>
      <c r="R93" s="172">
        <f t="shared" si="2"/>
        <v>0</v>
      </c>
      <c r="S93" s="172">
        <v>0</v>
      </c>
      <c r="T93" s="173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74" t="s">
        <v>123</v>
      </c>
      <c r="AT93" s="174" t="s">
        <v>145</v>
      </c>
      <c r="AU93" s="174" t="s">
        <v>80</v>
      </c>
      <c r="AY93" s="15" t="s">
        <v>117</v>
      </c>
      <c r="BE93" s="175">
        <f t="shared" si="4"/>
        <v>0</v>
      </c>
      <c r="BF93" s="175">
        <f t="shared" si="5"/>
        <v>0</v>
      </c>
      <c r="BG93" s="175">
        <f t="shared" si="6"/>
        <v>0</v>
      </c>
      <c r="BH93" s="175">
        <f t="shared" si="7"/>
        <v>0</v>
      </c>
      <c r="BI93" s="175">
        <f t="shared" si="8"/>
        <v>0</v>
      </c>
      <c r="BJ93" s="15" t="s">
        <v>80</v>
      </c>
      <c r="BK93" s="175">
        <f t="shared" si="9"/>
        <v>0</v>
      </c>
      <c r="BL93" s="15" t="s">
        <v>123</v>
      </c>
      <c r="BM93" s="174" t="s">
        <v>168</v>
      </c>
    </row>
    <row r="94" spans="1:65" s="2" customFormat="1" ht="24.2" customHeight="1">
      <c r="A94" s="32"/>
      <c r="B94" s="33"/>
      <c r="C94" s="176" t="s">
        <v>169</v>
      </c>
      <c r="D94" s="176" t="s">
        <v>145</v>
      </c>
      <c r="E94" s="177" t="s">
        <v>170</v>
      </c>
      <c r="F94" s="178" t="s">
        <v>171</v>
      </c>
      <c r="G94" s="179" t="s">
        <v>121</v>
      </c>
      <c r="H94" s="180">
        <v>4</v>
      </c>
      <c r="I94" s="181"/>
      <c r="J94" s="182">
        <f t="shared" si="0"/>
        <v>0</v>
      </c>
      <c r="K94" s="178" t="s">
        <v>172</v>
      </c>
      <c r="L94" s="183"/>
      <c r="M94" s="184" t="s">
        <v>19</v>
      </c>
      <c r="N94" s="185" t="s">
        <v>43</v>
      </c>
      <c r="O94" s="62"/>
      <c r="P94" s="172">
        <f t="shared" si="1"/>
        <v>0</v>
      </c>
      <c r="Q94" s="172">
        <v>0</v>
      </c>
      <c r="R94" s="172">
        <f t="shared" si="2"/>
        <v>0</v>
      </c>
      <c r="S94" s="172">
        <v>0</v>
      </c>
      <c r="T94" s="173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74" t="s">
        <v>123</v>
      </c>
      <c r="AT94" s="174" t="s">
        <v>145</v>
      </c>
      <c r="AU94" s="174" t="s">
        <v>80</v>
      </c>
      <c r="AY94" s="15" t="s">
        <v>117</v>
      </c>
      <c r="BE94" s="175">
        <f t="shared" si="4"/>
        <v>0</v>
      </c>
      <c r="BF94" s="175">
        <f t="shared" si="5"/>
        <v>0</v>
      </c>
      <c r="BG94" s="175">
        <f t="shared" si="6"/>
        <v>0</v>
      </c>
      <c r="BH94" s="175">
        <f t="shared" si="7"/>
        <v>0</v>
      </c>
      <c r="BI94" s="175">
        <f t="shared" si="8"/>
        <v>0</v>
      </c>
      <c r="BJ94" s="15" t="s">
        <v>80</v>
      </c>
      <c r="BK94" s="175">
        <f t="shared" si="9"/>
        <v>0</v>
      </c>
      <c r="BL94" s="15" t="s">
        <v>123</v>
      </c>
      <c r="BM94" s="174" t="s">
        <v>173</v>
      </c>
    </row>
    <row r="95" spans="1:65" s="2" customFormat="1" ht="16.5" customHeight="1">
      <c r="A95" s="32"/>
      <c r="B95" s="33"/>
      <c r="C95" s="176" t="s">
        <v>174</v>
      </c>
      <c r="D95" s="176" t="s">
        <v>145</v>
      </c>
      <c r="E95" s="177" t="s">
        <v>175</v>
      </c>
      <c r="F95" s="178" t="s">
        <v>176</v>
      </c>
      <c r="G95" s="179" t="s">
        <v>121</v>
      </c>
      <c r="H95" s="180">
        <v>8</v>
      </c>
      <c r="I95" s="181"/>
      <c r="J95" s="182">
        <f t="shared" si="0"/>
        <v>0</v>
      </c>
      <c r="K95" s="178" t="s">
        <v>122</v>
      </c>
      <c r="L95" s="183"/>
      <c r="M95" s="184" t="s">
        <v>19</v>
      </c>
      <c r="N95" s="185" t="s">
        <v>43</v>
      </c>
      <c r="O95" s="62"/>
      <c r="P95" s="172">
        <f t="shared" si="1"/>
        <v>0</v>
      </c>
      <c r="Q95" s="172">
        <v>0</v>
      </c>
      <c r="R95" s="172">
        <f t="shared" si="2"/>
        <v>0</v>
      </c>
      <c r="S95" s="172">
        <v>0</v>
      </c>
      <c r="T95" s="173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74" t="s">
        <v>123</v>
      </c>
      <c r="AT95" s="174" t="s">
        <v>145</v>
      </c>
      <c r="AU95" s="174" t="s">
        <v>80</v>
      </c>
      <c r="AY95" s="15" t="s">
        <v>117</v>
      </c>
      <c r="BE95" s="175">
        <f t="shared" si="4"/>
        <v>0</v>
      </c>
      <c r="BF95" s="175">
        <f t="shared" si="5"/>
        <v>0</v>
      </c>
      <c r="BG95" s="175">
        <f t="shared" si="6"/>
        <v>0</v>
      </c>
      <c r="BH95" s="175">
        <f t="shared" si="7"/>
        <v>0</v>
      </c>
      <c r="BI95" s="175">
        <f t="shared" si="8"/>
        <v>0</v>
      </c>
      <c r="BJ95" s="15" t="s">
        <v>80</v>
      </c>
      <c r="BK95" s="175">
        <f t="shared" si="9"/>
        <v>0</v>
      </c>
      <c r="BL95" s="15" t="s">
        <v>123</v>
      </c>
      <c r="BM95" s="174" t="s">
        <v>177</v>
      </c>
    </row>
    <row r="96" spans="1:65" s="2" customFormat="1" ht="16.5" customHeight="1">
      <c r="A96" s="32"/>
      <c r="B96" s="33"/>
      <c r="C96" s="176" t="s">
        <v>8</v>
      </c>
      <c r="D96" s="176" t="s">
        <v>145</v>
      </c>
      <c r="E96" s="177" t="s">
        <v>178</v>
      </c>
      <c r="F96" s="178" t="s">
        <v>179</v>
      </c>
      <c r="G96" s="179" t="s">
        <v>121</v>
      </c>
      <c r="H96" s="180">
        <v>48</v>
      </c>
      <c r="I96" s="181"/>
      <c r="J96" s="182">
        <f t="shared" si="0"/>
        <v>0</v>
      </c>
      <c r="K96" s="178" t="s">
        <v>122</v>
      </c>
      <c r="L96" s="183"/>
      <c r="M96" s="184" t="s">
        <v>19</v>
      </c>
      <c r="N96" s="185" t="s">
        <v>43</v>
      </c>
      <c r="O96" s="62"/>
      <c r="P96" s="172">
        <f t="shared" si="1"/>
        <v>0</v>
      </c>
      <c r="Q96" s="172">
        <v>0</v>
      </c>
      <c r="R96" s="172">
        <f t="shared" si="2"/>
        <v>0</v>
      </c>
      <c r="S96" s="172">
        <v>0</v>
      </c>
      <c r="T96" s="173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74" t="s">
        <v>123</v>
      </c>
      <c r="AT96" s="174" t="s">
        <v>145</v>
      </c>
      <c r="AU96" s="174" t="s">
        <v>80</v>
      </c>
      <c r="AY96" s="15" t="s">
        <v>117</v>
      </c>
      <c r="BE96" s="175">
        <f t="shared" si="4"/>
        <v>0</v>
      </c>
      <c r="BF96" s="175">
        <f t="shared" si="5"/>
        <v>0</v>
      </c>
      <c r="BG96" s="175">
        <f t="shared" si="6"/>
        <v>0</v>
      </c>
      <c r="BH96" s="175">
        <f t="shared" si="7"/>
        <v>0</v>
      </c>
      <c r="BI96" s="175">
        <f t="shared" si="8"/>
        <v>0</v>
      </c>
      <c r="BJ96" s="15" t="s">
        <v>80</v>
      </c>
      <c r="BK96" s="175">
        <f t="shared" si="9"/>
        <v>0</v>
      </c>
      <c r="BL96" s="15" t="s">
        <v>123</v>
      </c>
      <c r="BM96" s="174" t="s">
        <v>180</v>
      </c>
    </row>
    <row r="97" spans="1:65" s="2" customFormat="1" ht="21.75" customHeight="1">
      <c r="A97" s="32"/>
      <c r="B97" s="33"/>
      <c r="C97" s="176" t="s">
        <v>181</v>
      </c>
      <c r="D97" s="176" t="s">
        <v>145</v>
      </c>
      <c r="E97" s="177" t="s">
        <v>182</v>
      </c>
      <c r="F97" s="178" t="s">
        <v>183</v>
      </c>
      <c r="G97" s="179" t="s">
        <v>121</v>
      </c>
      <c r="H97" s="180">
        <v>4</v>
      </c>
      <c r="I97" s="181"/>
      <c r="J97" s="182">
        <f t="shared" si="0"/>
        <v>0</v>
      </c>
      <c r="K97" s="178" t="s">
        <v>122</v>
      </c>
      <c r="L97" s="183"/>
      <c r="M97" s="184" t="s">
        <v>19</v>
      </c>
      <c r="N97" s="185" t="s">
        <v>43</v>
      </c>
      <c r="O97" s="62"/>
      <c r="P97" s="172">
        <f t="shared" si="1"/>
        <v>0</v>
      </c>
      <c r="Q97" s="172">
        <v>0</v>
      </c>
      <c r="R97" s="172">
        <f t="shared" si="2"/>
        <v>0</v>
      </c>
      <c r="S97" s="172">
        <v>0</v>
      </c>
      <c r="T97" s="173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74" t="s">
        <v>123</v>
      </c>
      <c r="AT97" s="174" t="s">
        <v>145</v>
      </c>
      <c r="AU97" s="174" t="s">
        <v>80</v>
      </c>
      <c r="AY97" s="15" t="s">
        <v>117</v>
      </c>
      <c r="BE97" s="175">
        <f t="shared" si="4"/>
        <v>0</v>
      </c>
      <c r="BF97" s="175">
        <f t="shared" si="5"/>
        <v>0</v>
      </c>
      <c r="BG97" s="175">
        <f t="shared" si="6"/>
        <v>0</v>
      </c>
      <c r="BH97" s="175">
        <f t="shared" si="7"/>
        <v>0</v>
      </c>
      <c r="BI97" s="175">
        <f t="shared" si="8"/>
        <v>0</v>
      </c>
      <c r="BJ97" s="15" t="s">
        <v>80</v>
      </c>
      <c r="BK97" s="175">
        <f t="shared" si="9"/>
        <v>0</v>
      </c>
      <c r="BL97" s="15" t="s">
        <v>123</v>
      </c>
      <c r="BM97" s="174" t="s">
        <v>184</v>
      </c>
    </row>
    <row r="98" spans="1:65" s="2" customFormat="1" ht="24.2" customHeight="1">
      <c r="A98" s="32"/>
      <c r="B98" s="33"/>
      <c r="C98" s="176" t="s">
        <v>185</v>
      </c>
      <c r="D98" s="176" t="s">
        <v>145</v>
      </c>
      <c r="E98" s="177" t="s">
        <v>186</v>
      </c>
      <c r="F98" s="178" t="s">
        <v>187</v>
      </c>
      <c r="G98" s="179" t="s">
        <v>121</v>
      </c>
      <c r="H98" s="180">
        <v>4</v>
      </c>
      <c r="I98" s="181"/>
      <c r="J98" s="182">
        <f t="shared" si="0"/>
        <v>0</v>
      </c>
      <c r="K98" s="178" t="s">
        <v>122</v>
      </c>
      <c r="L98" s="183"/>
      <c r="M98" s="184" t="s">
        <v>19</v>
      </c>
      <c r="N98" s="185" t="s">
        <v>43</v>
      </c>
      <c r="O98" s="62"/>
      <c r="P98" s="172">
        <f t="shared" si="1"/>
        <v>0</v>
      </c>
      <c r="Q98" s="172">
        <v>0</v>
      </c>
      <c r="R98" s="172">
        <f t="shared" si="2"/>
        <v>0</v>
      </c>
      <c r="S98" s="172">
        <v>0</v>
      </c>
      <c r="T98" s="173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74" t="s">
        <v>123</v>
      </c>
      <c r="AT98" s="174" t="s">
        <v>145</v>
      </c>
      <c r="AU98" s="174" t="s">
        <v>80</v>
      </c>
      <c r="AY98" s="15" t="s">
        <v>117</v>
      </c>
      <c r="BE98" s="175">
        <f t="shared" si="4"/>
        <v>0</v>
      </c>
      <c r="BF98" s="175">
        <f t="shared" si="5"/>
        <v>0</v>
      </c>
      <c r="BG98" s="175">
        <f t="shared" si="6"/>
        <v>0</v>
      </c>
      <c r="BH98" s="175">
        <f t="shared" si="7"/>
        <v>0</v>
      </c>
      <c r="BI98" s="175">
        <f t="shared" si="8"/>
        <v>0</v>
      </c>
      <c r="BJ98" s="15" t="s">
        <v>80</v>
      </c>
      <c r="BK98" s="175">
        <f t="shared" si="9"/>
        <v>0</v>
      </c>
      <c r="BL98" s="15" t="s">
        <v>123</v>
      </c>
      <c r="BM98" s="174" t="s">
        <v>188</v>
      </c>
    </row>
    <row r="99" spans="1:65" s="2" customFormat="1" ht="16.5" customHeight="1">
      <c r="A99" s="32"/>
      <c r="B99" s="33"/>
      <c r="C99" s="176" t="s">
        <v>189</v>
      </c>
      <c r="D99" s="176" t="s">
        <v>145</v>
      </c>
      <c r="E99" s="177" t="s">
        <v>190</v>
      </c>
      <c r="F99" s="178" t="s">
        <v>191</v>
      </c>
      <c r="G99" s="179" t="s">
        <v>121</v>
      </c>
      <c r="H99" s="180">
        <v>4</v>
      </c>
      <c r="I99" s="181"/>
      <c r="J99" s="182">
        <f t="shared" si="0"/>
        <v>0</v>
      </c>
      <c r="K99" s="178" t="s">
        <v>122</v>
      </c>
      <c r="L99" s="183"/>
      <c r="M99" s="184" t="s">
        <v>19</v>
      </c>
      <c r="N99" s="185" t="s">
        <v>43</v>
      </c>
      <c r="O99" s="62"/>
      <c r="P99" s="172">
        <f t="shared" si="1"/>
        <v>0</v>
      </c>
      <c r="Q99" s="172">
        <v>0</v>
      </c>
      <c r="R99" s="172">
        <f t="shared" si="2"/>
        <v>0</v>
      </c>
      <c r="S99" s="172">
        <v>0</v>
      </c>
      <c r="T99" s="173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74" t="s">
        <v>123</v>
      </c>
      <c r="AT99" s="174" t="s">
        <v>145</v>
      </c>
      <c r="AU99" s="174" t="s">
        <v>80</v>
      </c>
      <c r="AY99" s="15" t="s">
        <v>117</v>
      </c>
      <c r="BE99" s="175">
        <f t="shared" si="4"/>
        <v>0</v>
      </c>
      <c r="BF99" s="175">
        <f t="shared" si="5"/>
        <v>0</v>
      </c>
      <c r="BG99" s="175">
        <f t="shared" si="6"/>
        <v>0</v>
      </c>
      <c r="BH99" s="175">
        <f t="shared" si="7"/>
        <v>0</v>
      </c>
      <c r="BI99" s="175">
        <f t="shared" si="8"/>
        <v>0</v>
      </c>
      <c r="BJ99" s="15" t="s">
        <v>80</v>
      </c>
      <c r="BK99" s="175">
        <f t="shared" si="9"/>
        <v>0</v>
      </c>
      <c r="BL99" s="15" t="s">
        <v>123</v>
      </c>
      <c r="BM99" s="174" t="s">
        <v>192</v>
      </c>
    </row>
    <row r="100" spans="1:65" s="2" customFormat="1" ht="16.5" customHeight="1">
      <c r="A100" s="32"/>
      <c r="B100" s="33"/>
      <c r="C100" s="176" t="s">
        <v>193</v>
      </c>
      <c r="D100" s="176" t="s">
        <v>145</v>
      </c>
      <c r="E100" s="177" t="s">
        <v>194</v>
      </c>
      <c r="F100" s="178" t="s">
        <v>195</v>
      </c>
      <c r="G100" s="179" t="s">
        <v>121</v>
      </c>
      <c r="H100" s="180">
        <v>4</v>
      </c>
      <c r="I100" s="181"/>
      <c r="J100" s="182">
        <f t="shared" si="0"/>
        <v>0</v>
      </c>
      <c r="K100" s="178" t="s">
        <v>122</v>
      </c>
      <c r="L100" s="183"/>
      <c r="M100" s="184" t="s">
        <v>19</v>
      </c>
      <c r="N100" s="185" t="s">
        <v>43</v>
      </c>
      <c r="O100" s="62"/>
      <c r="P100" s="172">
        <f t="shared" si="1"/>
        <v>0</v>
      </c>
      <c r="Q100" s="172">
        <v>0</v>
      </c>
      <c r="R100" s="172">
        <f t="shared" si="2"/>
        <v>0</v>
      </c>
      <c r="S100" s="172">
        <v>0</v>
      </c>
      <c r="T100" s="173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74" t="s">
        <v>123</v>
      </c>
      <c r="AT100" s="174" t="s">
        <v>145</v>
      </c>
      <c r="AU100" s="174" t="s">
        <v>80</v>
      </c>
      <c r="AY100" s="15" t="s">
        <v>117</v>
      </c>
      <c r="BE100" s="175">
        <f t="shared" si="4"/>
        <v>0</v>
      </c>
      <c r="BF100" s="175">
        <f t="shared" si="5"/>
        <v>0</v>
      </c>
      <c r="BG100" s="175">
        <f t="shared" si="6"/>
        <v>0</v>
      </c>
      <c r="BH100" s="175">
        <f t="shared" si="7"/>
        <v>0</v>
      </c>
      <c r="BI100" s="175">
        <f t="shared" si="8"/>
        <v>0</v>
      </c>
      <c r="BJ100" s="15" t="s">
        <v>80</v>
      </c>
      <c r="BK100" s="175">
        <f t="shared" si="9"/>
        <v>0</v>
      </c>
      <c r="BL100" s="15" t="s">
        <v>123</v>
      </c>
      <c r="BM100" s="174" t="s">
        <v>196</v>
      </c>
    </row>
    <row r="101" spans="1:65" s="2" customFormat="1" ht="16.5" customHeight="1">
      <c r="A101" s="32"/>
      <c r="B101" s="33"/>
      <c r="C101" s="176" t="s">
        <v>197</v>
      </c>
      <c r="D101" s="176" t="s">
        <v>145</v>
      </c>
      <c r="E101" s="177" t="s">
        <v>198</v>
      </c>
      <c r="F101" s="178" t="s">
        <v>199</v>
      </c>
      <c r="G101" s="179" t="s">
        <v>121</v>
      </c>
      <c r="H101" s="180">
        <v>4</v>
      </c>
      <c r="I101" s="181"/>
      <c r="J101" s="182">
        <f t="shared" si="0"/>
        <v>0</v>
      </c>
      <c r="K101" s="178" t="s">
        <v>122</v>
      </c>
      <c r="L101" s="183"/>
      <c r="M101" s="184" t="s">
        <v>19</v>
      </c>
      <c r="N101" s="185" t="s">
        <v>43</v>
      </c>
      <c r="O101" s="62"/>
      <c r="P101" s="172">
        <f t="shared" si="1"/>
        <v>0</v>
      </c>
      <c r="Q101" s="172">
        <v>0</v>
      </c>
      <c r="R101" s="172">
        <f t="shared" si="2"/>
        <v>0</v>
      </c>
      <c r="S101" s="172">
        <v>0</v>
      </c>
      <c r="T101" s="173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74" t="s">
        <v>123</v>
      </c>
      <c r="AT101" s="174" t="s">
        <v>145</v>
      </c>
      <c r="AU101" s="174" t="s">
        <v>80</v>
      </c>
      <c r="AY101" s="15" t="s">
        <v>117</v>
      </c>
      <c r="BE101" s="175">
        <f t="shared" si="4"/>
        <v>0</v>
      </c>
      <c r="BF101" s="175">
        <f t="shared" si="5"/>
        <v>0</v>
      </c>
      <c r="BG101" s="175">
        <f t="shared" si="6"/>
        <v>0</v>
      </c>
      <c r="BH101" s="175">
        <f t="shared" si="7"/>
        <v>0</v>
      </c>
      <c r="BI101" s="175">
        <f t="shared" si="8"/>
        <v>0</v>
      </c>
      <c r="BJ101" s="15" t="s">
        <v>80</v>
      </c>
      <c r="BK101" s="175">
        <f t="shared" si="9"/>
        <v>0</v>
      </c>
      <c r="BL101" s="15" t="s">
        <v>123</v>
      </c>
      <c r="BM101" s="174" t="s">
        <v>200</v>
      </c>
    </row>
    <row r="102" spans="1:65" s="2" customFormat="1" ht="16.5" customHeight="1">
      <c r="A102" s="32"/>
      <c r="B102" s="33"/>
      <c r="C102" s="176" t="s">
        <v>7</v>
      </c>
      <c r="D102" s="176" t="s">
        <v>145</v>
      </c>
      <c r="E102" s="177" t="s">
        <v>201</v>
      </c>
      <c r="F102" s="178" t="s">
        <v>202</v>
      </c>
      <c r="G102" s="179" t="s">
        <v>121</v>
      </c>
      <c r="H102" s="180">
        <v>4</v>
      </c>
      <c r="I102" s="181"/>
      <c r="J102" s="182">
        <f t="shared" si="0"/>
        <v>0</v>
      </c>
      <c r="K102" s="178" t="s">
        <v>122</v>
      </c>
      <c r="L102" s="183"/>
      <c r="M102" s="184" t="s">
        <v>19</v>
      </c>
      <c r="N102" s="185" t="s">
        <v>43</v>
      </c>
      <c r="O102" s="62"/>
      <c r="P102" s="172">
        <f t="shared" si="1"/>
        <v>0</v>
      </c>
      <c r="Q102" s="172">
        <v>0</v>
      </c>
      <c r="R102" s="172">
        <f t="shared" si="2"/>
        <v>0</v>
      </c>
      <c r="S102" s="172">
        <v>0</v>
      </c>
      <c r="T102" s="173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74" t="s">
        <v>123</v>
      </c>
      <c r="AT102" s="174" t="s">
        <v>145</v>
      </c>
      <c r="AU102" s="174" t="s">
        <v>80</v>
      </c>
      <c r="AY102" s="15" t="s">
        <v>117</v>
      </c>
      <c r="BE102" s="175">
        <f t="shared" si="4"/>
        <v>0</v>
      </c>
      <c r="BF102" s="175">
        <f t="shared" si="5"/>
        <v>0</v>
      </c>
      <c r="BG102" s="175">
        <f t="shared" si="6"/>
        <v>0</v>
      </c>
      <c r="BH102" s="175">
        <f t="shared" si="7"/>
        <v>0</v>
      </c>
      <c r="BI102" s="175">
        <f t="shared" si="8"/>
        <v>0</v>
      </c>
      <c r="BJ102" s="15" t="s">
        <v>80</v>
      </c>
      <c r="BK102" s="175">
        <f t="shared" si="9"/>
        <v>0</v>
      </c>
      <c r="BL102" s="15" t="s">
        <v>123</v>
      </c>
      <c r="BM102" s="174" t="s">
        <v>203</v>
      </c>
    </row>
    <row r="103" spans="1:65" s="2" customFormat="1" ht="16.5" customHeight="1">
      <c r="A103" s="32"/>
      <c r="B103" s="33"/>
      <c r="C103" s="176" t="s">
        <v>204</v>
      </c>
      <c r="D103" s="176" t="s">
        <v>145</v>
      </c>
      <c r="E103" s="177" t="s">
        <v>205</v>
      </c>
      <c r="F103" s="178" t="s">
        <v>206</v>
      </c>
      <c r="G103" s="179" t="s">
        <v>121</v>
      </c>
      <c r="H103" s="180">
        <v>4</v>
      </c>
      <c r="I103" s="181"/>
      <c r="J103" s="182">
        <f t="shared" si="0"/>
        <v>0</v>
      </c>
      <c r="K103" s="178" t="s">
        <v>122</v>
      </c>
      <c r="L103" s="183"/>
      <c r="M103" s="184" t="s">
        <v>19</v>
      </c>
      <c r="N103" s="185" t="s">
        <v>43</v>
      </c>
      <c r="O103" s="62"/>
      <c r="P103" s="172">
        <f t="shared" si="1"/>
        <v>0</v>
      </c>
      <c r="Q103" s="172">
        <v>0</v>
      </c>
      <c r="R103" s="172">
        <f t="shared" si="2"/>
        <v>0</v>
      </c>
      <c r="S103" s="172">
        <v>0</v>
      </c>
      <c r="T103" s="173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74" t="s">
        <v>123</v>
      </c>
      <c r="AT103" s="174" t="s">
        <v>145</v>
      </c>
      <c r="AU103" s="174" t="s">
        <v>80</v>
      </c>
      <c r="AY103" s="15" t="s">
        <v>117</v>
      </c>
      <c r="BE103" s="175">
        <f t="shared" si="4"/>
        <v>0</v>
      </c>
      <c r="BF103" s="175">
        <f t="shared" si="5"/>
        <v>0</v>
      </c>
      <c r="BG103" s="175">
        <f t="shared" si="6"/>
        <v>0</v>
      </c>
      <c r="BH103" s="175">
        <f t="shared" si="7"/>
        <v>0</v>
      </c>
      <c r="BI103" s="175">
        <f t="shared" si="8"/>
        <v>0</v>
      </c>
      <c r="BJ103" s="15" t="s">
        <v>80</v>
      </c>
      <c r="BK103" s="175">
        <f t="shared" si="9"/>
        <v>0</v>
      </c>
      <c r="BL103" s="15" t="s">
        <v>123</v>
      </c>
      <c r="BM103" s="174" t="s">
        <v>207</v>
      </c>
    </row>
    <row r="104" spans="1:65" s="2" customFormat="1" ht="16.5" customHeight="1">
      <c r="A104" s="32"/>
      <c r="B104" s="33"/>
      <c r="C104" s="176" t="s">
        <v>208</v>
      </c>
      <c r="D104" s="176" t="s">
        <v>145</v>
      </c>
      <c r="E104" s="177" t="s">
        <v>209</v>
      </c>
      <c r="F104" s="178" t="s">
        <v>210</v>
      </c>
      <c r="G104" s="179" t="s">
        <v>121</v>
      </c>
      <c r="H104" s="180">
        <v>4</v>
      </c>
      <c r="I104" s="181"/>
      <c r="J104" s="182">
        <f t="shared" si="0"/>
        <v>0</v>
      </c>
      <c r="K104" s="178" t="s">
        <v>19</v>
      </c>
      <c r="L104" s="183"/>
      <c r="M104" s="184" t="s">
        <v>19</v>
      </c>
      <c r="N104" s="185" t="s">
        <v>43</v>
      </c>
      <c r="O104" s="62"/>
      <c r="P104" s="172">
        <f t="shared" si="1"/>
        <v>0</v>
      </c>
      <c r="Q104" s="172">
        <v>0</v>
      </c>
      <c r="R104" s="172">
        <f t="shared" si="2"/>
        <v>0</v>
      </c>
      <c r="S104" s="172">
        <v>0</v>
      </c>
      <c r="T104" s="173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74" t="s">
        <v>123</v>
      </c>
      <c r="AT104" s="174" t="s">
        <v>145</v>
      </c>
      <c r="AU104" s="174" t="s">
        <v>80</v>
      </c>
      <c r="AY104" s="15" t="s">
        <v>117</v>
      </c>
      <c r="BE104" s="175">
        <f t="shared" si="4"/>
        <v>0</v>
      </c>
      <c r="BF104" s="175">
        <f t="shared" si="5"/>
        <v>0</v>
      </c>
      <c r="BG104" s="175">
        <f t="shared" si="6"/>
        <v>0</v>
      </c>
      <c r="BH104" s="175">
        <f t="shared" si="7"/>
        <v>0</v>
      </c>
      <c r="BI104" s="175">
        <f t="shared" si="8"/>
        <v>0</v>
      </c>
      <c r="BJ104" s="15" t="s">
        <v>80</v>
      </c>
      <c r="BK104" s="175">
        <f t="shared" si="9"/>
        <v>0</v>
      </c>
      <c r="BL104" s="15" t="s">
        <v>123</v>
      </c>
      <c r="BM104" s="174" t="s">
        <v>211</v>
      </c>
    </row>
    <row r="105" spans="1:65" s="2" customFormat="1" ht="37.9" customHeight="1">
      <c r="A105" s="32"/>
      <c r="B105" s="33"/>
      <c r="C105" s="163" t="s">
        <v>212</v>
      </c>
      <c r="D105" s="163" t="s">
        <v>118</v>
      </c>
      <c r="E105" s="164" t="s">
        <v>213</v>
      </c>
      <c r="F105" s="165" t="s">
        <v>214</v>
      </c>
      <c r="G105" s="166" t="s">
        <v>215</v>
      </c>
      <c r="H105" s="167">
        <v>72.400000000000006</v>
      </c>
      <c r="I105" s="168"/>
      <c r="J105" s="169">
        <f t="shared" si="0"/>
        <v>0</v>
      </c>
      <c r="K105" s="165" t="s">
        <v>122</v>
      </c>
      <c r="L105" s="37"/>
      <c r="M105" s="170" t="s">
        <v>19</v>
      </c>
      <c r="N105" s="171" t="s">
        <v>43</v>
      </c>
      <c r="O105" s="62"/>
      <c r="P105" s="172">
        <f t="shared" si="1"/>
        <v>0</v>
      </c>
      <c r="Q105" s="172">
        <v>0</v>
      </c>
      <c r="R105" s="172">
        <f t="shared" si="2"/>
        <v>0</v>
      </c>
      <c r="S105" s="172">
        <v>0</v>
      </c>
      <c r="T105" s="173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74" t="s">
        <v>123</v>
      </c>
      <c r="AT105" s="174" t="s">
        <v>118</v>
      </c>
      <c r="AU105" s="174" t="s">
        <v>80</v>
      </c>
      <c r="AY105" s="15" t="s">
        <v>117</v>
      </c>
      <c r="BE105" s="175">
        <f t="shared" si="4"/>
        <v>0</v>
      </c>
      <c r="BF105" s="175">
        <f t="shared" si="5"/>
        <v>0</v>
      </c>
      <c r="BG105" s="175">
        <f t="shared" si="6"/>
        <v>0</v>
      </c>
      <c r="BH105" s="175">
        <f t="shared" si="7"/>
        <v>0</v>
      </c>
      <c r="BI105" s="175">
        <f t="shared" si="8"/>
        <v>0</v>
      </c>
      <c r="BJ105" s="15" t="s">
        <v>80</v>
      </c>
      <c r="BK105" s="175">
        <f t="shared" si="9"/>
        <v>0</v>
      </c>
      <c r="BL105" s="15" t="s">
        <v>123</v>
      </c>
      <c r="BM105" s="174" t="s">
        <v>216</v>
      </c>
    </row>
    <row r="106" spans="1:65" s="2" customFormat="1" ht="19.5">
      <c r="A106" s="32"/>
      <c r="B106" s="33"/>
      <c r="C106" s="34"/>
      <c r="D106" s="186" t="s">
        <v>217</v>
      </c>
      <c r="E106" s="34"/>
      <c r="F106" s="187" t="s">
        <v>218</v>
      </c>
      <c r="G106" s="34"/>
      <c r="H106" s="34"/>
      <c r="I106" s="188"/>
      <c r="J106" s="34"/>
      <c r="K106" s="34"/>
      <c r="L106" s="37"/>
      <c r="M106" s="189"/>
      <c r="N106" s="190"/>
      <c r="O106" s="62"/>
      <c r="P106" s="62"/>
      <c r="Q106" s="62"/>
      <c r="R106" s="62"/>
      <c r="S106" s="62"/>
      <c r="T106" s="63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5" t="s">
        <v>217</v>
      </c>
      <c r="AU106" s="15" t="s">
        <v>80</v>
      </c>
    </row>
    <row r="107" spans="1:65" s="2" customFormat="1" ht="37.9" customHeight="1">
      <c r="A107" s="32"/>
      <c r="B107" s="33"/>
      <c r="C107" s="163" t="s">
        <v>219</v>
      </c>
      <c r="D107" s="163" t="s">
        <v>118</v>
      </c>
      <c r="E107" s="164" t="s">
        <v>220</v>
      </c>
      <c r="F107" s="165" t="s">
        <v>221</v>
      </c>
      <c r="G107" s="166" t="s">
        <v>215</v>
      </c>
      <c r="H107" s="167">
        <v>72.400000000000006</v>
      </c>
      <c r="I107" s="168"/>
      <c r="J107" s="169">
        <f>ROUND(I107*H107,2)</f>
        <v>0</v>
      </c>
      <c r="K107" s="165" t="s">
        <v>172</v>
      </c>
      <c r="L107" s="37"/>
      <c r="M107" s="170" t="s">
        <v>19</v>
      </c>
      <c r="N107" s="171" t="s">
        <v>43</v>
      </c>
      <c r="O107" s="62"/>
      <c r="P107" s="172">
        <f>O107*H107</f>
        <v>0</v>
      </c>
      <c r="Q107" s="172">
        <v>0</v>
      </c>
      <c r="R107" s="172">
        <f>Q107*H107</f>
        <v>0</v>
      </c>
      <c r="S107" s="172">
        <v>0</v>
      </c>
      <c r="T107" s="173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74" t="s">
        <v>123</v>
      </c>
      <c r="AT107" s="174" t="s">
        <v>118</v>
      </c>
      <c r="AU107" s="174" t="s">
        <v>80</v>
      </c>
      <c r="AY107" s="15" t="s">
        <v>117</v>
      </c>
      <c r="BE107" s="175">
        <f>IF(N107="základní",J107,0)</f>
        <v>0</v>
      </c>
      <c r="BF107" s="175">
        <f>IF(N107="snížená",J107,0)</f>
        <v>0</v>
      </c>
      <c r="BG107" s="175">
        <f>IF(N107="zákl. přenesená",J107,0)</f>
        <v>0</v>
      </c>
      <c r="BH107" s="175">
        <f>IF(N107="sníž. přenesená",J107,0)</f>
        <v>0</v>
      </c>
      <c r="BI107" s="175">
        <f>IF(N107="nulová",J107,0)</f>
        <v>0</v>
      </c>
      <c r="BJ107" s="15" t="s">
        <v>80</v>
      </c>
      <c r="BK107" s="175">
        <f>ROUND(I107*H107,2)</f>
        <v>0</v>
      </c>
      <c r="BL107" s="15" t="s">
        <v>123</v>
      </c>
      <c r="BM107" s="174" t="s">
        <v>222</v>
      </c>
    </row>
    <row r="108" spans="1:65" s="2" customFormat="1" ht="19.5">
      <c r="A108" s="32"/>
      <c r="B108" s="33"/>
      <c r="C108" s="34"/>
      <c r="D108" s="186" t="s">
        <v>217</v>
      </c>
      <c r="E108" s="34"/>
      <c r="F108" s="187" t="s">
        <v>218</v>
      </c>
      <c r="G108" s="34"/>
      <c r="H108" s="34"/>
      <c r="I108" s="188"/>
      <c r="J108" s="34"/>
      <c r="K108" s="34"/>
      <c r="L108" s="37"/>
      <c r="M108" s="191"/>
      <c r="N108" s="192"/>
      <c r="O108" s="193"/>
      <c r="P108" s="193"/>
      <c r="Q108" s="193"/>
      <c r="R108" s="193"/>
      <c r="S108" s="193"/>
      <c r="T108" s="194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5" t="s">
        <v>217</v>
      </c>
      <c r="AU108" s="15" t="s">
        <v>80</v>
      </c>
    </row>
    <row r="109" spans="1:65" s="2" customFormat="1" ht="6.95" customHeight="1">
      <c r="A109" s="32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7"/>
      <c r="M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</sheetData>
  <sheetProtection algorithmName="SHA-512" hashValue="hXrKeu5hgaoWH1tK5JBfKFHk5RAw2whhfN4my8V8AvZ9v6zxTo1ka+zpMkOp98nT15ELXCHkQ96FDtA9+JsfPQ==" saltValue="9Jp8dDF+073EldTI3+Vr40u5If2vDaUDGOC/4uRjXnhEy4S5DxnYkwy26mmKqTK3PyyY8+hRdM+QxdcI6JcSRQ==" spinCount="100000" sheet="1" objects="1" scenarios="1" formatColumns="0" formatRows="0" autoFilter="0"/>
  <autoFilter ref="C79:K108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1"/>
  <sheetViews>
    <sheetView showGridLines="0" topLeftCell="A31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5" t="s">
        <v>86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82</v>
      </c>
    </row>
    <row r="4" spans="1:46" s="1" customFormat="1" ht="24.95" customHeight="1">
      <c r="B4" s="18"/>
      <c r="D4" s="101" t="s">
        <v>91</v>
      </c>
      <c r="L4" s="18"/>
      <c r="M4" s="102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3" t="s">
        <v>16</v>
      </c>
      <c r="L6" s="18"/>
    </row>
    <row r="7" spans="1:46" s="1" customFormat="1" ht="16.5" customHeight="1">
      <c r="B7" s="18"/>
      <c r="E7" s="334" t="str">
        <f>'Rekapitulace stavby'!K6</f>
        <v>Oprava kolejových brzd spádoviště Česká Třebová st. 015 - 2.etapa</v>
      </c>
      <c r="F7" s="335"/>
      <c r="G7" s="335"/>
      <c r="H7" s="335"/>
      <c r="L7" s="18"/>
    </row>
    <row r="8" spans="1:46" s="2" customFormat="1" ht="12" customHeight="1">
      <c r="A8" s="32"/>
      <c r="B8" s="37"/>
      <c r="C8" s="32"/>
      <c r="D8" s="103" t="s">
        <v>92</v>
      </c>
      <c r="E8" s="32"/>
      <c r="F8" s="32"/>
      <c r="G8" s="32"/>
      <c r="H8" s="32"/>
      <c r="I8" s="32"/>
      <c r="J8" s="32"/>
      <c r="K8" s="32"/>
      <c r="L8" s="10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6" t="s">
        <v>223</v>
      </c>
      <c r="F9" s="337"/>
      <c r="G9" s="337"/>
      <c r="H9" s="337"/>
      <c r="I9" s="32"/>
      <c r="J9" s="32"/>
      <c r="K9" s="32"/>
      <c r="L9" s="10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3" t="s">
        <v>18</v>
      </c>
      <c r="E11" s="32"/>
      <c r="F11" s="105" t="s">
        <v>19</v>
      </c>
      <c r="G11" s="32"/>
      <c r="H11" s="32"/>
      <c r="I11" s="103" t="s">
        <v>20</v>
      </c>
      <c r="J11" s="105" t="s">
        <v>19</v>
      </c>
      <c r="K11" s="32"/>
      <c r="L11" s="10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3" t="s">
        <v>21</v>
      </c>
      <c r="E12" s="32"/>
      <c r="F12" s="105" t="s">
        <v>94</v>
      </c>
      <c r="G12" s="32"/>
      <c r="H12" s="32"/>
      <c r="I12" s="103" t="s">
        <v>23</v>
      </c>
      <c r="J12" s="106" t="str">
        <f>'Rekapitulace stavby'!AN8</f>
        <v>17. 5. 2022</v>
      </c>
      <c r="K12" s="32"/>
      <c r="L12" s="10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3" t="s">
        <v>25</v>
      </c>
      <c r="E14" s="32"/>
      <c r="F14" s="32"/>
      <c r="G14" s="32"/>
      <c r="H14" s="32"/>
      <c r="I14" s="103" t="s">
        <v>26</v>
      </c>
      <c r="J14" s="105" t="s">
        <v>19</v>
      </c>
      <c r="K14" s="32"/>
      <c r="L14" s="10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5" t="s">
        <v>95</v>
      </c>
      <c r="F15" s="32"/>
      <c r="G15" s="32"/>
      <c r="H15" s="32"/>
      <c r="I15" s="103" t="s">
        <v>28</v>
      </c>
      <c r="J15" s="105" t="s">
        <v>19</v>
      </c>
      <c r="K15" s="32"/>
      <c r="L15" s="10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3" t="s">
        <v>29</v>
      </c>
      <c r="E17" s="32"/>
      <c r="F17" s="32"/>
      <c r="G17" s="32"/>
      <c r="H17" s="32"/>
      <c r="I17" s="103" t="s">
        <v>26</v>
      </c>
      <c r="J17" s="28" t="str">
        <f>'Rekapitulace stavby'!AN13</f>
        <v>Vyplň údaj</v>
      </c>
      <c r="K17" s="32"/>
      <c r="L17" s="10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8" t="str">
        <f>'Rekapitulace stavby'!E14</f>
        <v>Vyplň údaj</v>
      </c>
      <c r="F18" s="339"/>
      <c r="G18" s="339"/>
      <c r="H18" s="339"/>
      <c r="I18" s="103" t="s">
        <v>28</v>
      </c>
      <c r="J18" s="28" t="str">
        <f>'Rekapitulace stavby'!AN14</f>
        <v>Vyplň údaj</v>
      </c>
      <c r="K18" s="32"/>
      <c r="L18" s="10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3" t="s">
        <v>31</v>
      </c>
      <c r="E20" s="32"/>
      <c r="F20" s="32"/>
      <c r="G20" s="32"/>
      <c r="H20" s="32"/>
      <c r="I20" s="103" t="s">
        <v>26</v>
      </c>
      <c r="J20" s="105" t="str">
        <f>IF('Rekapitulace stavby'!AN16="","",'Rekapitulace stavby'!AN16)</f>
        <v/>
      </c>
      <c r="K20" s="32"/>
      <c r="L20" s="10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5" t="str">
        <f>IF('Rekapitulace stavby'!E17="","",'Rekapitulace stavby'!E17)</f>
        <v xml:space="preserve"> </v>
      </c>
      <c r="F21" s="32"/>
      <c r="G21" s="32"/>
      <c r="H21" s="32"/>
      <c r="I21" s="103" t="s">
        <v>28</v>
      </c>
      <c r="J21" s="105" t="str">
        <f>IF('Rekapitulace stavby'!AN17="","",'Rekapitulace stavby'!AN17)</f>
        <v/>
      </c>
      <c r="K21" s="32"/>
      <c r="L21" s="10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3" t="s">
        <v>34</v>
      </c>
      <c r="E23" s="32"/>
      <c r="F23" s="32"/>
      <c r="G23" s="32"/>
      <c r="H23" s="32"/>
      <c r="I23" s="103" t="s">
        <v>26</v>
      </c>
      <c r="J23" s="105" t="str">
        <f>IF('Rekapitulace stavby'!AN19="","",'Rekapitulace stavby'!AN19)</f>
        <v/>
      </c>
      <c r="K23" s="32"/>
      <c r="L23" s="10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5" t="str">
        <f>IF('Rekapitulace stavby'!E20="","",'Rekapitulace stavby'!E20)</f>
        <v>Slezák jiří</v>
      </c>
      <c r="F24" s="32"/>
      <c r="G24" s="32"/>
      <c r="H24" s="32"/>
      <c r="I24" s="103" t="s">
        <v>28</v>
      </c>
      <c r="J24" s="105" t="str">
        <f>IF('Rekapitulace stavby'!AN20="","",'Rekapitulace stavby'!AN20)</f>
        <v/>
      </c>
      <c r="K24" s="32"/>
      <c r="L24" s="10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3" t="s">
        <v>36</v>
      </c>
      <c r="E26" s="32"/>
      <c r="F26" s="32"/>
      <c r="G26" s="32"/>
      <c r="H26" s="32"/>
      <c r="I26" s="32"/>
      <c r="J26" s="32"/>
      <c r="K26" s="32"/>
      <c r="L26" s="10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7"/>
      <c r="B27" s="108"/>
      <c r="C27" s="107"/>
      <c r="D27" s="107"/>
      <c r="E27" s="340" t="s">
        <v>19</v>
      </c>
      <c r="F27" s="340"/>
      <c r="G27" s="340"/>
      <c r="H27" s="340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10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1" t="s">
        <v>38</v>
      </c>
      <c r="E30" s="32"/>
      <c r="F30" s="32"/>
      <c r="G30" s="32"/>
      <c r="H30" s="32"/>
      <c r="I30" s="32"/>
      <c r="J30" s="112">
        <f>ROUND(J83, 2)</f>
        <v>0</v>
      </c>
      <c r="K30" s="32"/>
      <c r="L30" s="10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0"/>
      <c r="E31" s="110"/>
      <c r="F31" s="110"/>
      <c r="G31" s="110"/>
      <c r="H31" s="110"/>
      <c r="I31" s="110"/>
      <c r="J31" s="110"/>
      <c r="K31" s="110"/>
      <c r="L31" s="10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3" t="s">
        <v>40</v>
      </c>
      <c r="G32" s="32"/>
      <c r="H32" s="32"/>
      <c r="I32" s="113" t="s">
        <v>39</v>
      </c>
      <c r="J32" s="113" t="s">
        <v>41</v>
      </c>
      <c r="K32" s="32"/>
      <c r="L32" s="10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14" t="s">
        <v>42</v>
      </c>
      <c r="E33" s="103" t="s">
        <v>43</v>
      </c>
      <c r="F33" s="115">
        <f>ROUND((SUM(BE83:BE100)),  2)</f>
        <v>0</v>
      </c>
      <c r="G33" s="32"/>
      <c r="H33" s="32"/>
      <c r="I33" s="116">
        <v>0.21</v>
      </c>
      <c r="J33" s="115">
        <f>ROUND(((SUM(BE83:BE100))*I33),  2)</f>
        <v>0</v>
      </c>
      <c r="K33" s="32"/>
      <c r="L33" s="10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3" t="s">
        <v>44</v>
      </c>
      <c r="F34" s="115">
        <f>ROUND((SUM(BF83:BF100)),  2)</f>
        <v>0</v>
      </c>
      <c r="G34" s="32"/>
      <c r="H34" s="32"/>
      <c r="I34" s="116">
        <v>0.15</v>
      </c>
      <c r="J34" s="115">
        <f>ROUND(((SUM(BF83:BF100))*I34),  2)</f>
        <v>0</v>
      </c>
      <c r="K34" s="32"/>
      <c r="L34" s="10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3" t="s">
        <v>45</v>
      </c>
      <c r="F35" s="115">
        <f>ROUND((SUM(BG83:BG100)),  2)</f>
        <v>0</v>
      </c>
      <c r="G35" s="32"/>
      <c r="H35" s="32"/>
      <c r="I35" s="116">
        <v>0.21</v>
      </c>
      <c r="J35" s="115">
        <f>0</f>
        <v>0</v>
      </c>
      <c r="K35" s="32"/>
      <c r="L35" s="10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3" t="s">
        <v>46</v>
      </c>
      <c r="F36" s="115">
        <f>ROUND((SUM(BH83:BH100)),  2)</f>
        <v>0</v>
      </c>
      <c r="G36" s="32"/>
      <c r="H36" s="32"/>
      <c r="I36" s="116">
        <v>0.15</v>
      </c>
      <c r="J36" s="115">
        <f>0</f>
        <v>0</v>
      </c>
      <c r="K36" s="32"/>
      <c r="L36" s="10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3" t="s">
        <v>47</v>
      </c>
      <c r="F37" s="115">
        <f>ROUND((SUM(BI83:BI100)),  2)</f>
        <v>0</v>
      </c>
      <c r="G37" s="32"/>
      <c r="H37" s="32"/>
      <c r="I37" s="116">
        <v>0</v>
      </c>
      <c r="J37" s="115">
        <f>0</f>
        <v>0</v>
      </c>
      <c r="K37" s="32"/>
      <c r="L37" s="10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17"/>
      <c r="D39" s="118" t="s">
        <v>48</v>
      </c>
      <c r="E39" s="119"/>
      <c r="F39" s="119"/>
      <c r="G39" s="120" t="s">
        <v>49</v>
      </c>
      <c r="H39" s="121" t="s">
        <v>50</v>
      </c>
      <c r="I39" s="119"/>
      <c r="J39" s="122">
        <f>SUM(J30:J37)</f>
        <v>0</v>
      </c>
      <c r="K39" s="123"/>
      <c r="L39" s="10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96</v>
      </c>
      <c r="D45" s="34"/>
      <c r="E45" s="34"/>
      <c r="F45" s="34"/>
      <c r="G45" s="34"/>
      <c r="H45" s="34"/>
      <c r="I45" s="34"/>
      <c r="J45" s="34"/>
      <c r="K45" s="34"/>
      <c r="L45" s="10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32" t="str">
        <f>E7</f>
        <v>Oprava kolejových brzd spádoviště Česká Třebová st. 015 - 2.etapa</v>
      </c>
      <c r="F48" s="333"/>
      <c r="G48" s="333"/>
      <c r="H48" s="333"/>
      <c r="I48" s="34"/>
      <c r="J48" s="34"/>
      <c r="K48" s="34"/>
      <c r="L48" s="10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92</v>
      </c>
      <c r="D49" s="34"/>
      <c r="E49" s="34"/>
      <c r="F49" s="34"/>
      <c r="G49" s="34"/>
      <c r="H49" s="34"/>
      <c r="I49" s="34"/>
      <c r="J49" s="34"/>
      <c r="K49" s="34"/>
      <c r="L49" s="10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1" t="str">
        <f>E9</f>
        <v>64022040_3 - VON - VRN</v>
      </c>
      <c r="F50" s="331"/>
      <c r="G50" s="331"/>
      <c r="H50" s="331"/>
      <c r="I50" s="34"/>
      <c r="J50" s="34"/>
      <c r="K50" s="34"/>
      <c r="L50" s="10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spádoviště Česká Třebová Sp 015</v>
      </c>
      <c r="G52" s="34"/>
      <c r="H52" s="34"/>
      <c r="I52" s="27" t="s">
        <v>23</v>
      </c>
      <c r="J52" s="57" t="str">
        <f>IF(J12="","",J12)</f>
        <v>17. 5. 2022</v>
      </c>
      <c r="K52" s="34"/>
      <c r="L52" s="10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>OŘ HKR SSZT Pardubice</v>
      </c>
      <c r="G54" s="34"/>
      <c r="H54" s="34"/>
      <c r="I54" s="27" t="s">
        <v>31</v>
      </c>
      <c r="J54" s="30" t="str">
        <f>E21</f>
        <v xml:space="preserve"> </v>
      </c>
      <c r="K54" s="34"/>
      <c r="L54" s="10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27" t="s">
        <v>34</v>
      </c>
      <c r="J55" s="30" t="str">
        <f>E24</f>
        <v>Slezák jiří</v>
      </c>
      <c r="K55" s="34"/>
      <c r="L55" s="10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28" t="s">
        <v>97</v>
      </c>
      <c r="D57" s="129"/>
      <c r="E57" s="129"/>
      <c r="F57" s="129"/>
      <c r="G57" s="129"/>
      <c r="H57" s="129"/>
      <c r="I57" s="129"/>
      <c r="J57" s="130" t="s">
        <v>98</v>
      </c>
      <c r="K57" s="129"/>
      <c r="L57" s="10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1" t="s">
        <v>70</v>
      </c>
      <c r="D59" s="34"/>
      <c r="E59" s="34"/>
      <c r="F59" s="34"/>
      <c r="G59" s="34"/>
      <c r="H59" s="34"/>
      <c r="I59" s="34"/>
      <c r="J59" s="75">
        <f>J83</f>
        <v>0</v>
      </c>
      <c r="K59" s="34"/>
      <c r="L59" s="10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99</v>
      </c>
    </row>
    <row r="60" spans="1:47" s="9" customFormat="1" ht="24.95" customHeight="1">
      <c r="B60" s="132"/>
      <c r="C60" s="133"/>
      <c r="D60" s="134" t="s">
        <v>224</v>
      </c>
      <c r="E60" s="135"/>
      <c r="F60" s="135"/>
      <c r="G60" s="135"/>
      <c r="H60" s="135"/>
      <c r="I60" s="135"/>
      <c r="J60" s="136">
        <f>J84</f>
        <v>0</v>
      </c>
      <c r="K60" s="133"/>
      <c r="L60" s="137"/>
    </row>
    <row r="61" spans="1:47" s="9" customFormat="1" ht="24.95" customHeight="1">
      <c r="B61" s="132"/>
      <c r="C61" s="133"/>
      <c r="D61" s="134" t="s">
        <v>225</v>
      </c>
      <c r="E61" s="135"/>
      <c r="F61" s="135"/>
      <c r="G61" s="135"/>
      <c r="H61" s="135"/>
      <c r="I61" s="135"/>
      <c r="J61" s="136">
        <f>J87</f>
        <v>0</v>
      </c>
      <c r="K61" s="133"/>
      <c r="L61" s="137"/>
    </row>
    <row r="62" spans="1:47" s="12" customFormat="1" ht="19.899999999999999" customHeight="1">
      <c r="B62" s="195"/>
      <c r="C62" s="196"/>
      <c r="D62" s="197" t="s">
        <v>226</v>
      </c>
      <c r="E62" s="198"/>
      <c r="F62" s="198"/>
      <c r="G62" s="198"/>
      <c r="H62" s="198"/>
      <c r="I62" s="198"/>
      <c r="J62" s="199">
        <f>J89</f>
        <v>0</v>
      </c>
      <c r="K62" s="196"/>
      <c r="L62" s="200"/>
    </row>
    <row r="63" spans="1:47" s="12" customFormat="1" ht="19.899999999999999" customHeight="1">
      <c r="B63" s="195"/>
      <c r="C63" s="196"/>
      <c r="D63" s="197" t="s">
        <v>227</v>
      </c>
      <c r="E63" s="198"/>
      <c r="F63" s="198"/>
      <c r="G63" s="198"/>
      <c r="H63" s="198"/>
      <c r="I63" s="198"/>
      <c r="J63" s="199">
        <f>J98</f>
        <v>0</v>
      </c>
      <c r="K63" s="196"/>
      <c r="L63" s="200"/>
    </row>
    <row r="64" spans="1:47" s="2" customFormat="1" ht="21.75" customHeight="1">
      <c r="A64" s="32"/>
      <c r="B64" s="33"/>
      <c r="C64" s="34"/>
      <c r="D64" s="34"/>
      <c r="E64" s="34"/>
      <c r="F64" s="34"/>
      <c r="G64" s="34"/>
      <c r="H64" s="34"/>
      <c r="I64" s="34"/>
      <c r="J64" s="34"/>
      <c r="K64" s="34"/>
      <c r="L64" s="104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31" s="2" customFormat="1" ht="6.95" customHeight="1">
      <c r="A65" s="32"/>
      <c r="B65" s="45"/>
      <c r="C65" s="46"/>
      <c r="D65" s="46"/>
      <c r="E65" s="46"/>
      <c r="F65" s="46"/>
      <c r="G65" s="46"/>
      <c r="H65" s="46"/>
      <c r="I65" s="46"/>
      <c r="J65" s="46"/>
      <c r="K65" s="46"/>
      <c r="L65" s="104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9" spans="1:31" s="2" customFormat="1" ht="6.95" customHeight="1">
      <c r="A69" s="32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0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24.95" customHeight="1">
      <c r="A70" s="32"/>
      <c r="B70" s="33"/>
      <c r="C70" s="21" t="s">
        <v>101</v>
      </c>
      <c r="D70" s="34"/>
      <c r="E70" s="34"/>
      <c r="F70" s="34"/>
      <c r="G70" s="34"/>
      <c r="H70" s="34"/>
      <c r="I70" s="34"/>
      <c r="J70" s="34"/>
      <c r="K70" s="34"/>
      <c r="L70" s="10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6.95" customHeight="1">
      <c r="A71" s="32"/>
      <c r="B71" s="33"/>
      <c r="C71" s="34"/>
      <c r="D71" s="34"/>
      <c r="E71" s="34"/>
      <c r="F71" s="34"/>
      <c r="G71" s="34"/>
      <c r="H71" s="34"/>
      <c r="I71" s="34"/>
      <c r="J71" s="34"/>
      <c r="K71" s="34"/>
      <c r="L71" s="10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16</v>
      </c>
      <c r="D72" s="34"/>
      <c r="E72" s="34"/>
      <c r="F72" s="34"/>
      <c r="G72" s="34"/>
      <c r="H72" s="34"/>
      <c r="I72" s="34"/>
      <c r="J72" s="34"/>
      <c r="K72" s="34"/>
      <c r="L72" s="10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4"/>
      <c r="D73" s="34"/>
      <c r="E73" s="332" t="str">
        <f>E7</f>
        <v>Oprava kolejových brzd spádoviště Česká Třebová st. 015 - 2.etapa</v>
      </c>
      <c r="F73" s="333"/>
      <c r="G73" s="333"/>
      <c r="H73" s="333"/>
      <c r="I73" s="34"/>
      <c r="J73" s="34"/>
      <c r="K73" s="34"/>
      <c r="L73" s="10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92</v>
      </c>
      <c r="D74" s="34"/>
      <c r="E74" s="34"/>
      <c r="F74" s="34"/>
      <c r="G74" s="34"/>
      <c r="H74" s="34"/>
      <c r="I74" s="34"/>
      <c r="J74" s="34"/>
      <c r="K74" s="34"/>
      <c r="L74" s="10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4"/>
      <c r="D75" s="34"/>
      <c r="E75" s="301" t="str">
        <f>E9</f>
        <v>64022040_3 - VON - VRN</v>
      </c>
      <c r="F75" s="331"/>
      <c r="G75" s="331"/>
      <c r="H75" s="331"/>
      <c r="I75" s="34"/>
      <c r="J75" s="34"/>
      <c r="K75" s="34"/>
      <c r="L75" s="10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5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0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21</v>
      </c>
      <c r="D77" s="34"/>
      <c r="E77" s="34"/>
      <c r="F77" s="25" t="str">
        <f>F12</f>
        <v>spádoviště Česká Třebová Sp 015</v>
      </c>
      <c r="G77" s="34"/>
      <c r="H77" s="34"/>
      <c r="I77" s="27" t="s">
        <v>23</v>
      </c>
      <c r="J77" s="57" t="str">
        <f>IF(J12="","",J12)</f>
        <v>17. 5. 2022</v>
      </c>
      <c r="K77" s="34"/>
      <c r="L77" s="10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10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2" customHeight="1">
      <c r="A79" s="32"/>
      <c r="B79" s="33"/>
      <c r="C79" s="27" t="s">
        <v>25</v>
      </c>
      <c r="D79" s="34"/>
      <c r="E79" s="34"/>
      <c r="F79" s="25" t="str">
        <f>E15</f>
        <v>OŘ HKR SSZT Pardubice</v>
      </c>
      <c r="G79" s="34"/>
      <c r="H79" s="34"/>
      <c r="I79" s="27" t="s">
        <v>31</v>
      </c>
      <c r="J79" s="30" t="str">
        <f>E21</f>
        <v xml:space="preserve"> </v>
      </c>
      <c r="K79" s="34"/>
      <c r="L79" s="10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5.2" customHeight="1">
      <c r="A80" s="32"/>
      <c r="B80" s="33"/>
      <c r="C80" s="27" t="s">
        <v>29</v>
      </c>
      <c r="D80" s="34"/>
      <c r="E80" s="34"/>
      <c r="F80" s="25" t="str">
        <f>IF(E18="","",E18)</f>
        <v>Vyplň údaj</v>
      </c>
      <c r="G80" s="34"/>
      <c r="H80" s="34"/>
      <c r="I80" s="27" t="s">
        <v>34</v>
      </c>
      <c r="J80" s="30" t="str">
        <f>E24</f>
        <v>Slezák jiří</v>
      </c>
      <c r="K80" s="34"/>
      <c r="L80" s="10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0.3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0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10" customFormat="1" ht="29.25" customHeight="1">
      <c r="A82" s="138"/>
      <c r="B82" s="139"/>
      <c r="C82" s="140" t="s">
        <v>102</v>
      </c>
      <c r="D82" s="141" t="s">
        <v>57</v>
      </c>
      <c r="E82" s="141" t="s">
        <v>53</v>
      </c>
      <c r="F82" s="141" t="s">
        <v>54</v>
      </c>
      <c r="G82" s="141" t="s">
        <v>103</v>
      </c>
      <c r="H82" s="141" t="s">
        <v>104</v>
      </c>
      <c r="I82" s="141" t="s">
        <v>105</v>
      </c>
      <c r="J82" s="141" t="s">
        <v>98</v>
      </c>
      <c r="K82" s="142" t="s">
        <v>106</v>
      </c>
      <c r="L82" s="143"/>
      <c r="M82" s="66" t="s">
        <v>19</v>
      </c>
      <c r="N82" s="67" t="s">
        <v>42</v>
      </c>
      <c r="O82" s="67" t="s">
        <v>107</v>
      </c>
      <c r="P82" s="67" t="s">
        <v>108</v>
      </c>
      <c r="Q82" s="67" t="s">
        <v>109</v>
      </c>
      <c r="R82" s="67" t="s">
        <v>110</v>
      </c>
      <c r="S82" s="67" t="s">
        <v>111</v>
      </c>
      <c r="T82" s="68" t="s">
        <v>112</v>
      </c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8"/>
    </row>
    <row r="83" spans="1:65" s="2" customFormat="1" ht="22.9" customHeight="1">
      <c r="A83" s="32"/>
      <c r="B83" s="33"/>
      <c r="C83" s="73" t="s">
        <v>113</v>
      </c>
      <c r="D83" s="34"/>
      <c r="E83" s="34"/>
      <c r="F83" s="34"/>
      <c r="G83" s="34"/>
      <c r="H83" s="34"/>
      <c r="I83" s="34"/>
      <c r="J83" s="144">
        <f>BK83</f>
        <v>0</v>
      </c>
      <c r="K83" s="34"/>
      <c r="L83" s="37"/>
      <c r="M83" s="69"/>
      <c r="N83" s="145"/>
      <c r="O83" s="70"/>
      <c r="P83" s="146">
        <f>P84+P87</f>
        <v>0</v>
      </c>
      <c r="Q83" s="70"/>
      <c r="R83" s="146">
        <f>R84+R87</f>
        <v>0</v>
      </c>
      <c r="S83" s="70"/>
      <c r="T83" s="147">
        <f>T84+T87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5" t="s">
        <v>71</v>
      </c>
      <c r="AU83" s="15" t="s">
        <v>99</v>
      </c>
      <c r="BK83" s="148">
        <f>BK84+BK87</f>
        <v>0</v>
      </c>
    </row>
    <row r="84" spans="1:65" s="11" customFormat="1" ht="25.9" customHeight="1">
      <c r="B84" s="149"/>
      <c r="C84" s="150"/>
      <c r="D84" s="151" t="s">
        <v>71</v>
      </c>
      <c r="E84" s="152" t="s">
        <v>228</v>
      </c>
      <c r="F84" s="152" t="s">
        <v>229</v>
      </c>
      <c r="G84" s="150"/>
      <c r="H84" s="150"/>
      <c r="I84" s="153"/>
      <c r="J84" s="154">
        <f>BK84</f>
        <v>0</v>
      </c>
      <c r="K84" s="150"/>
      <c r="L84" s="155"/>
      <c r="M84" s="156"/>
      <c r="N84" s="157"/>
      <c r="O84" s="157"/>
      <c r="P84" s="158">
        <f>SUM(P85:P86)</f>
        <v>0</v>
      </c>
      <c r="Q84" s="157"/>
      <c r="R84" s="158">
        <f>SUM(R85:R86)</f>
        <v>0</v>
      </c>
      <c r="S84" s="157"/>
      <c r="T84" s="159">
        <f>SUM(T85:T86)</f>
        <v>0</v>
      </c>
      <c r="AR84" s="160" t="s">
        <v>116</v>
      </c>
      <c r="AT84" s="161" t="s">
        <v>71</v>
      </c>
      <c r="AU84" s="161" t="s">
        <v>72</v>
      </c>
      <c r="AY84" s="160" t="s">
        <v>117</v>
      </c>
      <c r="BK84" s="162">
        <f>SUM(BK85:BK86)</f>
        <v>0</v>
      </c>
    </row>
    <row r="85" spans="1:65" s="2" customFormat="1" ht="16.5" customHeight="1">
      <c r="A85" s="32"/>
      <c r="B85" s="33"/>
      <c r="C85" s="163" t="s">
        <v>144</v>
      </c>
      <c r="D85" s="163" t="s">
        <v>118</v>
      </c>
      <c r="E85" s="164" t="s">
        <v>230</v>
      </c>
      <c r="F85" s="165" t="s">
        <v>231</v>
      </c>
      <c r="G85" s="166" t="s">
        <v>232</v>
      </c>
      <c r="H85" s="167">
        <v>80</v>
      </c>
      <c r="I85" s="168"/>
      <c r="J85" s="169">
        <f>ROUND(I85*H85,2)</f>
        <v>0</v>
      </c>
      <c r="K85" s="165" t="s">
        <v>233</v>
      </c>
      <c r="L85" s="37"/>
      <c r="M85" s="170" t="s">
        <v>19</v>
      </c>
      <c r="N85" s="171" t="s">
        <v>43</v>
      </c>
      <c r="O85" s="62"/>
      <c r="P85" s="172">
        <f>O85*H85</f>
        <v>0</v>
      </c>
      <c r="Q85" s="172">
        <v>0</v>
      </c>
      <c r="R85" s="172">
        <f>Q85*H85</f>
        <v>0</v>
      </c>
      <c r="S85" s="172">
        <v>0</v>
      </c>
      <c r="T85" s="173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74" t="s">
        <v>234</v>
      </c>
      <c r="AT85" s="174" t="s">
        <v>118</v>
      </c>
      <c r="AU85" s="174" t="s">
        <v>80</v>
      </c>
      <c r="AY85" s="15" t="s">
        <v>117</v>
      </c>
      <c r="BE85" s="175">
        <f>IF(N85="základní",J85,0)</f>
        <v>0</v>
      </c>
      <c r="BF85" s="175">
        <f>IF(N85="snížená",J85,0)</f>
        <v>0</v>
      </c>
      <c r="BG85" s="175">
        <f>IF(N85="zákl. přenesená",J85,0)</f>
        <v>0</v>
      </c>
      <c r="BH85" s="175">
        <f>IF(N85="sníž. přenesená",J85,0)</f>
        <v>0</v>
      </c>
      <c r="BI85" s="175">
        <f>IF(N85="nulová",J85,0)</f>
        <v>0</v>
      </c>
      <c r="BJ85" s="15" t="s">
        <v>80</v>
      </c>
      <c r="BK85" s="175">
        <f>ROUND(I85*H85,2)</f>
        <v>0</v>
      </c>
      <c r="BL85" s="15" t="s">
        <v>234</v>
      </c>
      <c r="BM85" s="174" t="s">
        <v>82</v>
      </c>
    </row>
    <row r="86" spans="1:65" s="2" customFormat="1">
      <c r="A86" s="32"/>
      <c r="B86" s="33"/>
      <c r="C86" s="34"/>
      <c r="D86" s="201" t="s">
        <v>235</v>
      </c>
      <c r="E86" s="34"/>
      <c r="F86" s="202" t="s">
        <v>236</v>
      </c>
      <c r="G86" s="34"/>
      <c r="H86" s="34"/>
      <c r="I86" s="188"/>
      <c r="J86" s="34"/>
      <c r="K86" s="34"/>
      <c r="L86" s="37"/>
      <c r="M86" s="189"/>
      <c r="N86" s="190"/>
      <c r="O86" s="62"/>
      <c r="P86" s="62"/>
      <c r="Q86" s="62"/>
      <c r="R86" s="62"/>
      <c r="S86" s="62"/>
      <c r="T86" s="63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5" t="s">
        <v>235</v>
      </c>
      <c r="AU86" s="15" t="s">
        <v>80</v>
      </c>
    </row>
    <row r="87" spans="1:65" s="11" customFormat="1" ht="25.9" customHeight="1">
      <c r="B87" s="149"/>
      <c r="C87" s="150"/>
      <c r="D87" s="151" t="s">
        <v>71</v>
      </c>
      <c r="E87" s="152" t="s">
        <v>237</v>
      </c>
      <c r="F87" s="152" t="s">
        <v>238</v>
      </c>
      <c r="G87" s="150"/>
      <c r="H87" s="150"/>
      <c r="I87" s="153"/>
      <c r="J87" s="154">
        <f>BK87</f>
        <v>0</v>
      </c>
      <c r="K87" s="150"/>
      <c r="L87" s="155"/>
      <c r="M87" s="156"/>
      <c r="N87" s="157"/>
      <c r="O87" s="157"/>
      <c r="P87" s="158">
        <f>P88+P89+P98</f>
        <v>0</v>
      </c>
      <c r="Q87" s="157"/>
      <c r="R87" s="158">
        <f>R88+R89+R98</f>
        <v>0</v>
      </c>
      <c r="S87" s="157"/>
      <c r="T87" s="159">
        <f>T88+T89+T98</f>
        <v>0</v>
      </c>
      <c r="AR87" s="160" t="s">
        <v>135</v>
      </c>
      <c r="AT87" s="161" t="s">
        <v>71</v>
      </c>
      <c r="AU87" s="161" t="s">
        <v>72</v>
      </c>
      <c r="AY87" s="160" t="s">
        <v>117</v>
      </c>
      <c r="BK87" s="162">
        <f>BK88+BK89+BK98</f>
        <v>0</v>
      </c>
    </row>
    <row r="88" spans="1:65" s="2" customFormat="1" ht="24.2" customHeight="1">
      <c r="A88" s="32"/>
      <c r="B88" s="33"/>
      <c r="C88" s="163" t="s">
        <v>128</v>
      </c>
      <c r="D88" s="163" t="s">
        <v>118</v>
      </c>
      <c r="E88" s="164" t="s">
        <v>239</v>
      </c>
      <c r="F88" s="165" t="s">
        <v>240</v>
      </c>
      <c r="G88" s="166" t="s">
        <v>241</v>
      </c>
      <c r="H88" s="203"/>
      <c r="I88" s="168"/>
      <c r="J88" s="169">
        <f>ROUND(I88*H88,2)</f>
        <v>0</v>
      </c>
      <c r="K88" s="165" t="s">
        <v>172</v>
      </c>
      <c r="L88" s="37"/>
      <c r="M88" s="170" t="s">
        <v>19</v>
      </c>
      <c r="N88" s="171" t="s">
        <v>43</v>
      </c>
      <c r="O88" s="62"/>
      <c r="P88" s="172">
        <f>O88*H88</f>
        <v>0</v>
      </c>
      <c r="Q88" s="172">
        <v>0</v>
      </c>
      <c r="R88" s="172">
        <f>Q88*H88</f>
        <v>0</v>
      </c>
      <c r="S88" s="172">
        <v>0</v>
      </c>
      <c r="T88" s="173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74" t="s">
        <v>116</v>
      </c>
      <c r="AT88" s="174" t="s">
        <v>118</v>
      </c>
      <c r="AU88" s="174" t="s">
        <v>80</v>
      </c>
      <c r="AY88" s="15" t="s">
        <v>117</v>
      </c>
      <c r="BE88" s="175">
        <f>IF(N88="základní",J88,0)</f>
        <v>0</v>
      </c>
      <c r="BF88" s="175">
        <f>IF(N88="snížená",J88,0)</f>
        <v>0</v>
      </c>
      <c r="BG88" s="175">
        <f>IF(N88="zákl. přenesená",J88,0)</f>
        <v>0</v>
      </c>
      <c r="BH88" s="175">
        <f>IF(N88="sníž. přenesená",J88,0)</f>
        <v>0</v>
      </c>
      <c r="BI88" s="175">
        <f>IF(N88="nulová",J88,0)</f>
        <v>0</v>
      </c>
      <c r="BJ88" s="15" t="s">
        <v>80</v>
      </c>
      <c r="BK88" s="175">
        <f>ROUND(I88*H88,2)</f>
        <v>0</v>
      </c>
      <c r="BL88" s="15" t="s">
        <v>116</v>
      </c>
      <c r="BM88" s="174" t="s">
        <v>116</v>
      </c>
    </row>
    <row r="89" spans="1:65" s="11" customFormat="1" ht="22.9" customHeight="1">
      <c r="B89" s="149"/>
      <c r="C89" s="150"/>
      <c r="D89" s="151" t="s">
        <v>71</v>
      </c>
      <c r="E89" s="204" t="s">
        <v>242</v>
      </c>
      <c r="F89" s="204" t="s">
        <v>243</v>
      </c>
      <c r="G89" s="150"/>
      <c r="H89" s="150"/>
      <c r="I89" s="153"/>
      <c r="J89" s="205">
        <f>BK89</f>
        <v>0</v>
      </c>
      <c r="K89" s="150"/>
      <c r="L89" s="155"/>
      <c r="M89" s="156"/>
      <c r="N89" s="157"/>
      <c r="O89" s="157"/>
      <c r="P89" s="158">
        <f>SUM(P90:P97)</f>
        <v>0</v>
      </c>
      <c r="Q89" s="157"/>
      <c r="R89" s="158">
        <f>SUM(R90:R97)</f>
        <v>0</v>
      </c>
      <c r="S89" s="157"/>
      <c r="T89" s="159">
        <f>SUM(T90:T97)</f>
        <v>0</v>
      </c>
      <c r="AR89" s="160" t="s">
        <v>135</v>
      </c>
      <c r="AT89" s="161" t="s">
        <v>71</v>
      </c>
      <c r="AU89" s="161" t="s">
        <v>80</v>
      </c>
      <c r="AY89" s="160" t="s">
        <v>117</v>
      </c>
      <c r="BK89" s="162">
        <f>SUM(BK90:BK97)</f>
        <v>0</v>
      </c>
    </row>
    <row r="90" spans="1:65" s="2" customFormat="1" ht="16.5" customHeight="1">
      <c r="A90" s="32"/>
      <c r="B90" s="33"/>
      <c r="C90" s="163" t="s">
        <v>80</v>
      </c>
      <c r="D90" s="163" t="s">
        <v>118</v>
      </c>
      <c r="E90" s="164" t="s">
        <v>244</v>
      </c>
      <c r="F90" s="165" t="s">
        <v>245</v>
      </c>
      <c r="G90" s="166" t="s">
        <v>246</v>
      </c>
      <c r="H90" s="167">
        <v>1</v>
      </c>
      <c r="I90" s="168"/>
      <c r="J90" s="169">
        <f>ROUND(I90*H90,2)</f>
        <v>0</v>
      </c>
      <c r="K90" s="165" t="s">
        <v>233</v>
      </c>
      <c r="L90" s="37"/>
      <c r="M90" s="170" t="s">
        <v>19</v>
      </c>
      <c r="N90" s="171" t="s">
        <v>43</v>
      </c>
      <c r="O90" s="62"/>
      <c r="P90" s="172">
        <f>O90*H90</f>
        <v>0</v>
      </c>
      <c r="Q90" s="172">
        <v>0</v>
      </c>
      <c r="R90" s="172">
        <f>Q90*H90</f>
        <v>0</v>
      </c>
      <c r="S90" s="172">
        <v>0</v>
      </c>
      <c r="T90" s="173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74" t="s">
        <v>116</v>
      </c>
      <c r="AT90" s="174" t="s">
        <v>118</v>
      </c>
      <c r="AU90" s="174" t="s">
        <v>82</v>
      </c>
      <c r="AY90" s="15" t="s">
        <v>117</v>
      </c>
      <c r="BE90" s="175">
        <f>IF(N90="základní",J90,0)</f>
        <v>0</v>
      </c>
      <c r="BF90" s="175">
        <f>IF(N90="snížená",J90,0)</f>
        <v>0</v>
      </c>
      <c r="BG90" s="175">
        <f>IF(N90="zákl. přenesená",J90,0)</f>
        <v>0</v>
      </c>
      <c r="BH90" s="175">
        <f>IF(N90="sníž. přenesená",J90,0)</f>
        <v>0</v>
      </c>
      <c r="BI90" s="175">
        <f>IF(N90="nulová",J90,0)</f>
        <v>0</v>
      </c>
      <c r="BJ90" s="15" t="s">
        <v>80</v>
      </c>
      <c r="BK90" s="175">
        <f>ROUND(I90*H90,2)</f>
        <v>0</v>
      </c>
      <c r="BL90" s="15" t="s">
        <v>116</v>
      </c>
      <c r="BM90" s="174" t="s">
        <v>140</v>
      </c>
    </row>
    <row r="91" spans="1:65" s="2" customFormat="1">
      <c r="A91" s="32"/>
      <c r="B91" s="33"/>
      <c r="C91" s="34"/>
      <c r="D91" s="201" t="s">
        <v>235</v>
      </c>
      <c r="E91" s="34"/>
      <c r="F91" s="202" t="s">
        <v>247</v>
      </c>
      <c r="G91" s="34"/>
      <c r="H91" s="34"/>
      <c r="I91" s="188"/>
      <c r="J91" s="34"/>
      <c r="K91" s="34"/>
      <c r="L91" s="37"/>
      <c r="M91" s="189"/>
      <c r="N91" s="190"/>
      <c r="O91" s="62"/>
      <c r="P91" s="62"/>
      <c r="Q91" s="62"/>
      <c r="R91" s="62"/>
      <c r="S91" s="62"/>
      <c r="T91" s="63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235</v>
      </c>
      <c r="AU91" s="15" t="s">
        <v>82</v>
      </c>
    </row>
    <row r="92" spans="1:65" s="2" customFormat="1" ht="16.5" customHeight="1">
      <c r="A92" s="32"/>
      <c r="B92" s="33"/>
      <c r="C92" s="163" t="s">
        <v>82</v>
      </c>
      <c r="D92" s="163" t="s">
        <v>118</v>
      </c>
      <c r="E92" s="164" t="s">
        <v>248</v>
      </c>
      <c r="F92" s="165" t="s">
        <v>249</v>
      </c>
      <c r="G92" s="166" t="s">
        <v>246</v>
      </c>
      <c r="H92" s="167">
        <v>1</v>
      </c>
      <c r="I92" s="168"/>
      <c r="J92" s="169">
        <f>ROUND(I92*H92,2)</f>
        <v>0</v>
      </c>
      <c r="K92" s="165" t="s">
        <v>233</v>
      </c>
      <c r="L92" s="37"/>
      <c r="M92" s="170" t="s">
        <v>19</v>
      </c>
      <c r="N92" s="171" t="s">
        <v>43</v>
      </c>
      <c r="O92" s="62"/>
      <c r="P92" s="172">
        <f>O92*H92</f>
        <v>0</v>
      </c>
      <c r="Q92" s="172">
        <v>0</v>
      </c>
      <c r="R92" s="172">
        <f>Q92*H92</f>
        <v>0</v>
      </c>
      <c r="S92" s="172">
        <v>0</v>
      </c>
      <c r="T92" s="173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74" t="s">
        <v>116</v>
      </c>
      <c r="AT92" s="174" t="s">
        <v>118</v>
      </c>
      <c r="AU92" s="174" t="s">
        <v>82</v>
      </c>
      <c r="AY92" s="15" t="s">
        <v>117</v>
      </c>
      <c r="BE92" s="175">
        <f>IF(N92="základní",J92,0)</f>
        <v>0</v>
      </c>
      <c r="BF92" s="175">
        <f>IF(N92="snížená",J92,0)</f>
        <v>0</v>
      </c>
      <c r="BG92" s="175">
        <f>IF(N92="zákl. přenesená",J92,0)</f>
        <v>0</v>
      </c>
      <c r="BH92" s="175">
        <f>IF(N92="sníž. přenesená",J92,0)</f>
        <v>0</v>
      </c>
      <c r="BI92" s="175">
        <f>IF(N92="nulová",J92,0)</f>
        <v>0</v>
      </c>
      <c r="BJ92" s="15" t="s">
        <v>80</v>
      </c>
      <c r="BK92" s="175">
        <f>ROUND(I92*H92,2)</f>
        <v>0</v>
      </c>
      <c r="BL92" s="15" t="s">
        <v>116</v>
      </c>
      <c r="BM92" s="174" t="s">
        <v>149</v>
      </c>
    </row>
    <row r="93" spans="1:65" s="2" customFormat="1">
      <c r="A93" s="32"/>
      <c r="B93" s="33"/>
      <c r="C93" s="34"/>
      <c r="D93" s="201" t="s">
        <v>235</v>
      </c>
      <c r="E93" s="34"/>
      <c r="F93" s="202" t="s">
        <v>250</v>
      </c>
      <c r="G93" s="34"/>
      <c r="H93" s="34"/>
      <c r="I93" s="188"/>
      <c r="J93" s="34"/>
      <c r="K93" s="34"/>
      <c r="L93" s="37"/>
      <c r="M93" s="189"/>
      <c r="N93" s="190"/>
      <c r="O93" s="62"/>
      <c r="P93" s="62"/>
      <c r="Q93" s="62"/>
      <c r="R93" s="62"/>
      <c r="S93" s="62"/>
      <c r="T93" s="63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5" t="s">
        <v>235</v>
      </c>
      <c r="AU93" s="15" t="s">
        <v>82</v>
      </c>
    </row>
    <row r="94" spans="1:65" s="2" customFormat="1" ht="16.5" customHeight="1">
      <c r="A94" s="32"/>
      <c r="B94" s="33"/>
      <c r="C94" s="163" t="s">
        <v>116</v>
      </c>
      <c r="D94" s="163" t="s">
        <v>118</v>
      </c>
      <c r="E94" s="164" t="s">
        <v>251</v>
      </c>
      <c r="F94" s="165" t="s">
        <v>252</v>
      </c>
      <c r="G94" s="166" t="s">
        <v>246</v>
      </c>
      <c r="H94" s="167">
        <v>1</v>
      </c>
      <c r="I94" s="168"/>
      <c r="J94" s="169">
        <f>ROUND(I94*H94,2)</f>
        <v>0</v>
      </c>
      <c r="K94" s="165" t="s">
        <v>233</v>
      </c>
      <c r="L94" s="37"/>
      <c r="M94" s="170" t="s">
        <v>19</v>
      </c>
      <c r="N94" s="171" t="s">
        <v>43</v>
      </c>
      <c r="O94" s="62"/>
      <c r="P94" s="172">
        <f>O94*H94</f>
        <v>0</v>
      </c>
      <c r="Q94" s="172">
        <v>0</v>
      </c>
      <c r="R94" s="172">
        <f>Q94*H94</f>
        <v>0</v>
      </c>
      <c r="S94" s="172">
        <v>0</v>
      </c>
      <c r="T94" s="173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74" t="s">
        <v>116</v>
      </c>
      <c r="AT94" s="174" t="s">
        <v>118</v>
      </c>
      <c r="AU94" s="174" t="s">
        <v>82</v>
      </c>
      <c r="AY94" s="15" t="s">
        <v>117</v>
      </c>
      <c r="BE94" s="175">
        <f>IF(N94="základní",J94,0)</f>
        <v>0</v>
      </c>
      <c r="BF94" s="175">
        <f>IF(N94="snížená",J94,0)</f>
        <v>0</v>
      </c>
      <c r="BG94" s="175">
        <f>IF(N94="zákl. přenesená",J94,0)</f>
        <v>0</v>
      </c>
      <c r="BH94" s="175">
        <f>IF(N94="sníž. přenesená",J94,0)</f>
        <v>0</v>
      </c>
      <c r="BI94" s="175">
        <f>IF(N94="nulová",J94,0)</f>
        <v>0</v>
      </c>
      <c r="BJ94" s="15" t="s">
        <v>80</v>
      </c>
      <c r="BK94" s="175">
        <f>ROUND(I94*H94,2)</f>
        <v>0</v>
      </c>
      <c r="BL94" s="15" t="s">
        <v>116</v>
      </c>
      <c r="BM94" s="174" t="s">
        <v>157</v>
      </c>
    </row>
    <row r="95" spans="1:65" s="2" customFormat="1">
      <c r="A95" s="32"/>
      <c r="B95" s="33"/>
      <c r="C95" s="34"/>
      <c r="D95" s="201" t="s">
        <v>235</v>
      </c>
      <c r="E95" s="34"/>
      <c r="F95" s="202" t="s">
        <v>253</v>
      </c>
      <c r="G95" s="34"/>
      <c r="H95" s="34"/>
      <c r="I95" s="188"/>
      <c r="J95" s="34"/>
      <c r="K95" s="34"/>
      <c r="L95" s="37"/>
      <c r="M95" s="189"/>
      <c r="N95" s="190"/>
      <c r="O95" s="62"/>
      <c r="P95" s="62"/>
      <c r="Q95" s="62"/>
      <c r="R95" s="62"/>
      <c r="S95" s="62"/>
      <c r="T95" s="63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5" t="s">
        <v>235</v>
      </c>
      <c r="AU95" s="15" t="s">
        <v>82</v>
      </c>
    </row>
    <row r="96" spans="1:65" s="2" customFormat="1" ht="16.5" customHeight="1">
      <c r="A96" s="32"/>
      <c r="B96" s="33"/>
      <c r="C96" s="163" t="s">
        <v>135</v>
      </c>
      <c r="D96" s="163" t="s">
        <v>118</v>
      </c>
      <c r="E96" s="164" t="s">
        <v>254</v>
      </c>
      <c r="F96" s="165" t="s">
        <v>255</v>
      </c>
      <c r="G96" s="166" t="s">
        <v>246</v>
      </c>
      <c r="H96" s="167">
        <v>1</v>
      </c>
      <c r="I96" s="168"/>
      <c r="J96" s="169">
        <f>ROUND(I96*H96,2)</f>
        <v>0</v>
      </c>
      <c r="K96" s="165" t="s">
        <v>233</v>
      </c>
      <c r="L96" s="37"/>
      <c r="M96" s="170" t="s">
        <v>19</v>
      </c>
      <c r="N96" s="171" t="s">
        <v>43</v>
      </c>
      <c r="O96" s="62"/>
      <c r="P96" s="172">
        <f>O96*H96</f>
        <v>0</v>
      </c>
      <c r="Q96" s="172">
        <v>0</v>
      </c>
      <c r="R96" s="172">
        <f>Q96*H96</f>
        <v>0</v>
      </c>
      <c r="S96" s="172">
        <v>0</v>
      </c>
      <c r="T96" s="173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74" t="s">
        <v>116</v>
      </c>
      <c r="AT96" s="174" t="s">
        <v>118</v>
      </c>
      <c r="AU96" s="174" t="s">
        <v>82</v>
      </c>
      <c r="AY96" s="15" t="s">
        <v>117</v>
      </c>
      <c r="BE96" s="175">
        <f>IF(N96="základní",J96,0)</f>
        <v>0</v>
      </c>
      <c r="BF96" s="175">
        <f>IF(N96="snížená",J96,0)</f>
        <v>0</v>
      </c>
      <c r="BG96" s="175">
        <f>IF(N96="zákl. přenesená",J96,0)</f>
        <v>0</v>
      </c>
      <c r="BH96" s="175">
        <f>IF(N96="sníž. přenesená",J96,0)</f>
        <v>0</v>
      </c>
      <c r="BI96" s="175">
        <f>IF(N96="nulová",J96,0)</f>
        <v>0</v>
      </c>
      <c r="BJ96" s="15" t="s">
        <v>80</v>
      </c>
      <c r="BK96" s="175">
        <f>ROUND(I96*H96,2)</f>
        <v>0</v>
      </c>
      <c r="BL96" s="15" t="s">
        <v>116</v>
      </c>
      <c r="BM96" s="174" t="s">
        <v>165</v>
      </c>
    </row>
    <row r="97" spans="1:65" s="2" customFormat="1">
      <c r="A97" s="32"/>
      <c r="B97" s="33"/>
      <c r="C97" s="34"/>
      <c r="D97" s="201" t="s">
        <v>235</v>
      </c>
      <c r="E97" s="34"/>
      <c r="F97" s="202" t="s">
        <v>256</v>
      </c>
      <c r="G97" s="34"/>
      <c r="H97" s="34"/>
      <c r="I97" s="188"/>
      <c r="J97" s="34"/>
      <c r="K97" s="34"/>
      <c r="L97" s="37"/>
      <c r="M97" s="189"/>
      <c r="N97" s="190"/>
      <c r="O97" s="62"/>
      <c r="P97" s="62"/>
      <c r="Q97" s="62"/>
      <c r="R97" s="62"/>
      <c r="S97" s="62"/>
      <c r="T97" s="63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5" t="s">
        <v>235</v>
      </c>
      <c r="AU97" s="15" t="s">
        <v>82</v>
      </c>
    </row>
    <row r="98" spans="1:65" s="11" customFormat="1" ht="22.9" customHeight="1">
      <c r="B98" s="149"/>
      <c r="C98" s="150"/>
      <c r="D98" s="151" t="s">
        <v>71</v>
      </c>
      <c r="E98" s="204" t="s">
        <v>257</v>
      </c>
      <c r="F98" s="204" t="s">
        <v>258</v>
      </c>
      <c r="G98" s="150"/>
      <c r="H98" s="150"/>
      <c r="I98" s="153"/>
      <c r="J98" s="205">
        <f>BK98</f>
        <v>0</v>
      </c>
      <c r="K98" s="150"/>
      <c r="L98" s="155"/>
      <c r="M98" s="156"/>
      <c r="N98" s="157"/>
      <c r="O98" s="157"/>
      <c r="P98" s="158">
        <f>SUM(P99:P100)</f>
        <v>0</v>
      </c>
      <c r="Q98" s="157"/>
      <c r="R98" s="158">
        <f>SUM(R99:R100)</f>
        <v>0</v>
      </c>
      <c r="S98" s="157"/>
      <c r="T98" s="159">
        <f>SUM(T99:T100)</f>
        <v>0</v>
      </c>
      <c r="AR98" s="160" t="s">
        <v>135</v>
      </c>
      <c r="AT98" s="161" t="s">
        <v>71</v>
      </c>
      <c r="AU98" s="161" t="s">
        <v>80</v>
      </c>
      <c r="AY98" s="160" t="s">
        <v>117</v>
      </c>
      <c r="BK98" s="162">
        <f>SUM(BK99:BK100)</f>
        <v>0</v>
      </c>
    </row>
    <row r="99" spans="1:65" s="2" customFormat="1" ht="16.5" customHeight="1">
      <c r="A99" s="32"/>
      <c r="B99" s="33"/>
      <c r="C99" s="163" t="s">
        <v>140</v>
      </c>
      <c r="D99" s="163" t="s">
        <v>118</v>
      </c>
      <c r="E99" s="164" t="s">
        <v>259</v>
      </c>
      <c r="F99" s="165" t="s">
        <v>258</v>
      </c>
      <c r="G99" s="166" t="s">
        <v>246</v>
      </c>
      <c r="H99" s="167">
        <v>1</v>
      </c>
      <c r="I99" s="168"/>
      <c r="J99" s="169">
        <f>ROUND(I99*H99,2)</f>
        <v>0</v>
      </c>
      <c r="K99" s="165" t="s">
        <v>233</v>
      </c>
      <c r="L99" s="37"/>
      <c r="M99" s="170" t="s">
        <v>19</v>
      </c>
      <c r="N99" s="171" t="s">
        <v>43</v>
      </c>
      <c r="O99" s="62"/>
      <c r="P99" s="172">
        <f>O99*H99</f>
        <v>0</v>
      </c>
      <c r="Q99" s="172">
        <v>0</v>
      </c>
      <c r="R99" s="172">
        <f>Q99*H99</f>
        <v>0</v>
      </c>
      <c r="S99" s="172">
        <v>0</v>
      </c>
      <c r="T99" s="173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74" t="s">
        <v>116</v>
      </c>
      <c r="AT99" s="174" t="s">
        <v>118</v>
      </c>
      <c r="AU99" s="174" t="s">
        <v>82</v>
      </c>
      <c r="AY99" s="15" t="s">
        <v>117</v>
      </c>
      <c r="BE99" s="175">
        <f>IF(N99="základní",J99,0)</f>
        <v>0</v>
      </c>
      <c r="BF99" s="175">
        <f>IF(N99="snížená",J99,0)</f>
        <v>0</v>
      </c>
      <c r="BG99" s="175">
        <f>IF(N99="zákl. přenesená",J99,0)</f>
        <v>0</v>
      </c>
      <c r="BH99" s="175">
        <f>IF(N99="sníž. přenesená",J99,0)</f>
        <v>0</v>
      </c>
      <c r="BI99" s="175">
        <f>IF(N99="nulová",J99,0)</f>
        <v>0</v>
      </c>
      <c r="BJ99" s="15" t="s">
        <v>80</v>
      </c>
      <c r="BK99" s="175">
        <f>ROUND(I99*H99,2)</f>
        <v>0</v>
      </c>
      <c r="BL99" s="15" t="s">
        <v>116</v>
      </c>
      <c r="BM99" s="174" t="s">
        <v>174</v>
      </c>
    </row>
    <row r="100" spans="1:65" s="2" customFormat="1">
      <c r="A100" s="32"/>
      <c r="B100" s="33"/>
      <c r="C100" s="34"/>
      <c r="D100" s="201" t="s">
        <v>235</v>
      </c>
      <c r="E100" s="34"/>
      <c r="F100" s="202" t="s">
        <v>260</v>
      </c>
      <c r="G100" s="34"/>
      <c r="H100" s="34"/>
      <c r="I100" s="188"/>
      <c r="J100" s="34"/>
      <c r="K100" s="34"/>
      <c r="L100" s="37"/>
      <c r="M100" s="191"/>
      <c r="N100" s="192"/>
      <c r="O100" s="193"/>
      <c r="P100" s="193"/>
      <c r="Q100" s="193"/>
      <c r="R100" s="193"/>
      <c r="S100" s="193"/>
      <c r="T100" s="194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5" t="s">
        <v>235</v>
      </c>
      <c r="AU100" s="15" t="s">
        <v>82</v>
      </c>
    </row>
    <row r="101" spans="1:65" s="2" customFormat="1" ht="6.95" customHeight="1">
      <c r="A101" s="32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37"/>
      <c r="M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</sheetData>
  <sheetProtection algorithmName="SHA-512" hashValue="8JW59kIOQhEMR0i/i5gO/4kOQYcGmuM8HoJIJdo21Q1SBI6PheGuXqnPhKaNq3vqw8InITARTNxPl2pprJU3Sw==" saltValue="raozGCyaBM3X68j7k3hCAhwhfWVlAt6AhO3bvsP970iAd6a3XhVNHC29oKkR0i/74eptJ1W4o7PxGg9jaCCcTQ==" spinCount="100000" sheet="1" objects="1" scenarios="1" formatColumns="0" formatRows="0" autoFilter="0"/>
  <autoFilter ref="C82:K100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6" r:id="rId1"/>
    <hyperlink ref="F91" r:id="rId2"/>
    <hyperlink ref="F93" r:id="rId3"/>
    <hyperlink ref="F95" r:id="rId4"/>
    <hyperlink ref="F97" r:id="rId5"/>
    <hyperlink ref="F100" r:id="rId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5" t="s">
        <v>90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82</v>
      </c>
    </row>
    <row r="4" spans="1:46" s="1" customFormat="1" ht="24.95" customHeight="1">
      <c r="B4" s="18"/>
      <c r="D4" s="101" t="s">
        <v>91</v>
      </c>
      <c r="L4" s="18"/>
      <c r="M4" s="102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3" t="s">
        <v>16</v>
      </c>
      <c r="L6" s="18"/>
    </row>
    <row r="7" spans="1:46" s="1" customFormat="1" ht="16.5" customHeight="1">
      <c r="B7" s="18"/>
      <c r="E7" s="334" t="str">
        <f>'Rekapitulace stavby'!K6</f>
        <v>Oprava kolejových brzd spádoviště Česká Třebová st. 015 - 2.etapa</v>
      </c>
      <c r="F7" s="335"/>
      <c r="G7" s="335"/>
      <c r="H7" s="335"/>
      <c r="L7" s="18"/>
    </row>
    <row r="8" spans="1:46" s="2" customFormat="1" ht="12" customHeight="1">
      <c r="A8" s="32"/>
      <c r="B8" s="37"/>
      <c r="C8" s="32"/>
      <c r="D8" s="103" t="s">
        <v>92</v>
      </c>
      <c r="E8" s="32"/>
      <c r="F8" s="32"/>
      <c r="G8" s="32"/>
      <c r="H8" s="32"/>
      <c r="I8" s="32"/>
      <c r="J8" s="32"/>
      <c r="K8" s="32"/>
      <c r="L8" s="10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6" t="s">
        <v>261</v>
      </c>
      <c r="F9" s="337"/>
      <c r="G9" s="337"/>
      <c r="H9" s="337"/>
      <c r="I9" s="32"/>
      <c r="J9" s="32"/>
      <c r="K9" s="32"/>
      <c r="L9" s="10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3" t="s">
        <v>18</v>
      </c>
      <c r="E11" s="32"/>
      <c r="F11" s="105" t="s">
        <v>19</v>
      </c>
      <c r="G11" s="32"/>
      <c r="H11" s="32"/>
      <c r="I11" s="103" t="s">
        <v>20</v>
      </c>
      <c r="J11" s="105" t="s">
        <v>19</v>
      </c>
      <c r="K11" s="32"/>
      <c r="L11" s="10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3" t="s">
        <v>21</v>
      </c>
      <c r="E12" s="32"/>
      <c r="F12" s="105" t="s">
        <v>94</v>
      </c>
      <c r="G12" s="32"/>
      <c r="H12" s="32"/>
      <c r="I12" s="103" t="s">
        <v>23</v>
      </c>
      <c r="J12" s="106" t="str">
        <f>'Rekapitulace stavby'!AN8</f>
        <v>17. 5. 2022</v>
      </c>
      <c r="K12" s="32"/>
      <c r="L12" s="10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3" t="s">
        <v>25</v>
      </c>
      <c r="E14" s="32"/>
      <c r="F14" s="32"/>
      <c r="G14" s="32"/>
      <c r="H14" s="32"/>
      <c r="I14" s="103" t="s">
        <v>26</v>
      </c>
      <c r="J14" s="105" t="s">
        <v>19</v>
      </c>
      <c r="K14" s="32"/>
      <c r="L14" s="10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5" t="s">
        <v>95</v>
      </c>
      <c r="F15" s="32"/>
      <c r="G15" s="32"/>
      <c r="H15" s="32"/>
      <c r="I15" s="103" t="s">
        <v>28</v>
      </c>
      <c r="J15" s="105" t="s">
        <v>19</v>
      </c>
      <c r="K15" s="32"/>
      <c r="L15" s="10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3" t="s">
        <v>29</v>
      </c>
      <c r="E17" s="32"/>
      <c r="F17" s="32"/>
      <c r="G17" s="32"/>
      <c r="H17" s="32"/>
      <c r="I17" s="103" t="s">
        <v>26</v>
      </c>
      <c r="J17" s="28" t="str">
        <f>'Rekapitulace stavby'!AN13</f>
        <v>Vyplň údaj</v>
      </c>
      <c r="K17" s="32"/>
      <c r="L17" s="10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8" t="str">
        <f>'Rekapitulace stavby'!E14</f>
        <v>Vyplň údaj</v>
      </c>
      <c r="F18" s="339"/>
      <c r="G18" s="339"/>
      <c r="H18" s="339"/>
      <c r="I18" s="103" t="s">
        <v>28</v>
      </c>
      <c r="J18" s="28" t="str">
        <f>'Rekapitulace stavby'!AN14</f>
        <v>Vyplň údaj</v>
      </c>
      <c r="K18" s="32"/>
      <c r="L18" s="10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3" t="s">
        <v>31</v>
      </c>
      <c r="E20" s="32"/>
      <c r="F20" s="32"/>
      <c r="G20" s="32"/>
      <c r="H20" s="32"/>
      <c r="I20" s="103" t="s">
        <v>26</v>
      </c>
      <c r="J20" s="105" t="str">
        <f>IF('Rekapitulace stavby'!AN16="","",'Rekapitulace stavby'!AN16)</f>
        <v/>
      </c>
      <c r="K20" s="32"/>
      <c r="L20" s="10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5" t="str">
        <f>IF('Rekapitulace stavby'!E17="","",'Rekapitulace stavby'!E17)</f>
        <v xml:space="preserve"> </v>
      </c>
      <c r="F21" s="32"/>
      <c r="G21" s="32"/>
      <c r="H21" s="32"/>
      <c r="I21" s="103" t="s">
        <v>28</v>
      </c>
      <c r="J21" s="105" t="str">
        <f>IF('Rekapitulace stavby'!AN17="","",'Rekapitulace stavby'!AN17)</f>
        <v/>
      </c>
      <c r="K21" s="32"/>
      <c r="L21" s="10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3" t="s">
        <v>34</v>
      </c>
      <c r="E23" s="32"/>
      <c r="F23" s="32"/>
      <c r="G23" s="32"/>
      <c r="H23" s="32"/>
      <c r="I23" s="103" t="s">
        <v>26</v>
      </c>
      <c r="J23" s="105" t="str">
        <f>IF('Rekapitulace stavby'!AN19="","",'Rekapitulace stavby'!AN19)</f>
        <v/>
      </c>
      <c r="K23" s="32"/>
      <c r="L23" s="10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5" t="str">
        <f>IF('Rekapitulace stavby'!E20="","",'Rekapitulace stavby'!E20)</f>
        <v>Slezák jiří</v>
      </c>
      <c r="F24" s="32"/>
      <c r="G24" s="32"/>
      <c r="H24" s="32"/>
      <c r="I24" s="103" t="s">
        <v>28</v>
      </c>
      <c r="J24" s="105" t="str">
        <f>IF('Rekapitulace stavby'!AN20="","",'Rekapitulace stavby'!AN20)</f>
        <v/>
      </c>
      <c r="K24" s="32"/>
      <c r="L24" s="10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3" t="s">
        <v>36</v>
      </c>
      <c r="E26" s="32"/>
      <c r="F26" s="32"/>
      <c r="G26" s="32"/>
      <c r="H26" s="32"/>
      <c r="I26" s="32"/>
      <c r="J26" s="32"/>
      <c r="K26" s="32"/>
      <c r="L26" s="10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7"/>
      <c r="B27" s="108"/>
      <c r="C27" s="107"/>
      <c r="D27" s="107"/>
      <c r="E27" s="340" t="s">
        <v>19</v>
      </c>
      <c r="F27" s="340"/>
      <c r="G27" s="340"/>
      <c r="H27" s="340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10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1" t="s">
        <v>38</v>
      </c>
      <c r="E30" s="32"/>
      <c r="F30" s="32"/>
      <c r="G30" s="32"/>
      <c r="H30" s="32"/>
      <c r="I30" s="32"/>
      <c r="J30" s="112">
        <f>ROUND(J83, 2)</f>
        <v>0</v>
      </c>
      <c r="K30" s="32"/>
      <c r="L30" s="10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0"/>
      <c r="E31" s="110"/>
      <c r="F31" s="110"/>
      <c r="G31" s="110"/>
      <c r="H31" s="110"/>
      <c r="I31" s="110"/>
      <c r="J31" s="110"/>
      <c r="K31" s="110"/>
      <c r="L31" s="10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3" t="s">
        <v>40</v>
      </c>
      <c r="G32" s="32"/>
      <c r="H32" s="32"/>
      <c r="I32" s="113" t="s">
        <v>39</v>
      </c>
      <c r="J32" s="113" t="s">
        <v>41</v>
      </c>
      <c r="K32" s="32"/>
      <c r="L32" s="10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14" t="s">
        <v>42</v>
      </c>
      <c r="E33" s="103" t="s">
        <v>43</v>
      </c>
      <c r="F33" s="115">
        <f>ROUND((SUM(BE83:BE139)),  2)</f>
        <v>0</v>
      </c>
      <c r="G33" s="32"/>
      <c r="H33" s="32"/>
      <c r="I33" s="116">
        <v>0.21</v>
      </c>
      <c r="J33" s="115">
        <f>ROUND(((SUM(BE83:BE139))*I33),  2)</f>
        <v>0</v>
      </c>
      <c r="K33" s="32"/>
      <c r="L33" s="10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3" t="s">
        <v>44</v>
      </c>
      <c r="F34" s="115">
        <f>ROUND((SUM(BF83:BF139)),  2)</f>
        <v>0</v>
      </c>
      <c r="G34" s="32"/>
      <c r="H34" s="32"/>
      <c r="I34" s="116">
        <v>0.15</v>
      </c>
      <c r="J34" s="115">
        <f>ROUND(((SUM(BF83:BF139))*I34),  2)</f>
        <v>0</v>
      </c>
      <c r="K34" s="32"/>
      <c r="L34" s="10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3" t="s">
        <v>45</v>
      </c>
      <c r="F35" s="115">
        <f>ROUND((SUM(BG83:BG139)),  2)</f>
        <v>0</v>
      </c>
      <c r="G35" s="32"/>
      <c r="H35" s="32"/>
      <c r="I35" s="116">
        <v>0.21</v>
      </c>
      <c r="J35" s="115">
        <f>0</f>
        <v>0</v>
      </c>
      <c r="K35" s="32"/>
      <c r="L35" s="10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3" t="s">
        <v>46</v>
      </c>
      <c r="F36" s="115">
        <f>ROUND((SUM(BH83:BH139)),  2)</f>
        <v>0</v>
      </c>
      <c r="G36" s="32"/>
      <c r="H36" s="32"/>
      <c r="I36" s="116">
        <v>0.15</v>
      </c>
      <c r="J36" s="115">
        <f>0</f>
        <v>0</v>
      </c>
      <c r="K36" s="32"/>
      <c r="L36" s="10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3" t="s">
        <v>47</v>
      </c>
      <c r="F37" s="115">
        <f>ROUND((SUM(BI83:BI139)),  2)</f>
        <v>0</v>
      </c>
      <c r="G37" s="32"/>
      <c r="H37" s="32"/>
      <c r="I37" s="116">
        <v>0</v>
      </c>
      <c r="J37" s="115">
        <f>0</f>
        <v>0</v>
      </c>
      <c r="K37" s="32"/>
      <c r="L37" s="10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17"/>
      <c r="D39" s="118" t="s">
        <v>48</v>
      </c>
      <c r="E39" s="119"/>
      <c r="F39" s="119"/>
      <c r="G39" s="120" t="s">
        <v>49</v>
      </c>
      <c r="H39" s="121" t="s">
        <v>50</v>
      </c>
      <c r="I39" s="119"/>
      <c r="J39" s="122">
        <f>SUM(J30:J37)</f>
        <v>0</v>
      </c>
      <c r="K39" s="123"/>
      <c r="L39" s="10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96</v>
      </c>
      <c r="D45" s="34"/>
      <c r="E45" s="34"/>
      <c r="F45" s="34"/>
      <c r="G45" s="34"/>
      <c r="H45" s="34"/>
      <c r="I45" s="34"/>
      <c r="J45" s="34"/>
      <c r="K45" s="34"/>
      <c r="L45" s="10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32" t="str">
        <f>E7</f>
        <v>Oprava kolejových brzd spádoviště Česká Třebová st. 015 - 2.etapa</v>
      </c>
      <c r="F48" s="333"/>
      <c r="G48" s="333"/>
      <c r="H48" s="333"/>
      <c r="I48" s="34"/>
      <c r="J48" s="34"/>
      <c r="K48" s="34"/>
      <c r="L48" s="10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92</v>
      </c>
      <c r="D49" s="34"/>
      <c r="E49" s="34"/>
      <c r="F49" s="34"/>
      <c r="G49" s="34"/>
      <c r="H49" s="34"/>
      <c r="I49" s="34"/>
      <c r="J49" s="34"/>
      <c r="K49" s="34"/>
      <c r="L49" s="10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1" t="str">
        <f>E9</f>
        <v>64022040_1 - SO01 - Správa tratí</v>
      </c>
      <c r="F50" s="331"/>
      <c r="G50" s="331"/>
      <c r="H50" s="331"/>
      <c r="I50" s="34"/>
      <c r="J50" s="34"/>
      <c r="K50" s="34"/>
      <c r="L50" s="10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spádoviště Česká Třebová Sp 015</v>
      </c>
      <c r="G52" s="34"/>
      <c r="H52" s="34"/>
      <c r="I52" s="27" t="s">
        <v>23</v>
      </c>
      <c r="J52" s="57" t="str">
        <f>IF(J12="","",J12)</f>
        <v>17. 5. 2022</v>
      </c>
      <c r="K52" s="34"/>
      <c r="L52" s="10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>OŘ HKR SSZT Pardubice</v>
      </c>
      <c r="G54" s="34"/>
      <c r="H54" s="34"/>
      <c r="I54" s="27" t="s">
        <v>31</v>
      </c>
      <c r="J54" s="30" t="str">
        <f>E21</f>
        <v xml:space="preserve"> </v>
      </c>
      <c r="K54" s="34"/>
      <c r="L54" s="10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27" t="s">
        <v>34</v>
      </c>
      <c r="J55" s="30" t="str">
        <f>E24</f>
        <v>Slezák jiří</v>
      </c>
      <c r="K55" s="34"/>
      <c r="L55" s="10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28" t="s">
        <v>97</v>
      </c>
      <c r="D57" s="129"/>
      <c r="E57" s="129"/>
      <c r="F57" s="129"/>
      <c r="G57" s="129"/>
      <c r="H57" s="129"/>
      <c r="I57" s="129"/>
      <c r="J57" s="130" t="s">
        <v>98</v>
      </c>
      <c r="K57" s="129"/>
      <c r="L57" s="10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1" t="s">
        <v>70</v>
      </c>
      <c r="D59" s="34"/>
      <c r="E59" s="34"/>
      <c r="F59" s="34"/>
      <c r="G59" s="34"/>
      <c r="H59" s="34"/>
      <c r="I59" s="34"/>
      <c r="J59" s="75">
        <f>J83</f>
        <v>0</v>
      </c>
      <c r="K59" s="34"/>
      <c r="L59" s="10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99</v>
      </c>
    </row>
    <row r="60" spans="1:47" s="9" customFormat="1" ht="24.95" customHeight="1">
      <c r="B60" s="132"/>
      <c r="C60" s="133"/>
      <c r="D60" s="134" t="s">
        <v>262</v>
      </c>
      <c r="E60" s="135"/>
      <c r="F60" s="135"/>
      <c r="G60" s="135"/>
      <c r="H60" s="135"/>
      <c r="I60" s="135"/>
      <c r="J60" s="136">
        <f>J101</f>
        <v>0</v>
      </c>
      <c r="K60" s="133"/>
      <c r="L60" s="137"/>
    </row>
    <row r="61" spans="1:47" s="12" customFormat="1" ht="19.899999999999999" customHeight="1">
      <c r="B61" s="195"/>
      <c r="C61" s="196"/>
      <c r="D61" s="197" t="s">
        <v>263</v>
      </c>
      <c r="E61" s="198"/>
      <c r="F61" s="198"/>
      <c r="G61" s="198"/>
      <c r="H61" s="198"/>
      <c r="I61" s="198"/>
      <c r="J61" s="199">
        <f>J102</f>
        <v>0</v>
      </c>
      <c r="K61" s="196"/>
      <c r="L61" s="200"/>
    </row>
    <row r="62" spans="1:47" s="12" customFormat="1" ht="19.899999999999999" customHeight="1">
      <c r="B62" s="195"/>
      <c r="C62" s="196"/>
      <c r="D62" s="197" t="s">
        <v>264</v>
      </c>
      <c r="E62" s="198"/>
      <c r="F62" s="198"/>
      <c r="G62" s="198"/>
      <c r="H62" s="198"/>
      <c r="I62" s="198"/>
      <c r="J62" s="199">
        <f>J106</f>
        <v>0</v>
      </c>
      <c r="K62" s="196"/>
      <c r="L62" s="200"/>
    </row>
    <row r="63" spans="1:47" s="9" customFormat="1" ht="24.95" customHeight="1">
      <c r="B63" s="132"/>
      <c r="C63" s="133"/>
      <c r="D63" s="134" t="s">
        <v>100</v>
      </c>
      <c r="E63" s="135"/>
      <c r="F63" s="135"/>
      <c r="G63" s="135"/>
      <c r="H63" s="135"/>
      <c r="I63" s="135"/>
      <c r="J63" s="136">
        <f>J125</f>
        <v>0</v>
      </c>
      <c r="K63" s="133"/>
      <c r="L63" s="137"/>
    </row>
    <row r="64" spans="1:47" s="2" customFormat="1" ht="21.75" customHeight="1">
      <c r="A64" s="32"/>
      <c r="B64" s="33"/>
      <c r="C64" s="34"/>
      <c r="D64" s="34"/>
      <c r="E64" s="34"/>
      <c r="F64" s="34"/>
      <c r="G64" s="34"/>
      <c r="H64" s="34"/>
      <c r="I64" s="34"/>
      <c r="J64" s="34"/>
      <c r="K64" s="34"/>
      <c r="L64" s="104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31" s="2" customFormat="1" ht="6.95" customHeight="1">
      <c r="A65" s="32"/>
      <c r="B65" s="45"/>
      <c r="C65" s="46"/>
      <c r="D65" s="46"/>
      <c r="E65" s="46"/>
      <c r="F65" s="46"/>
      <c r="G65" s="46"/>
      <c r="H65" s="46"/>
      <c r="I65" s="46"/>
      <c r="J65" s="46"/>
      <c r="K65" s="46"/>
      <c r="L65" s="104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9" spans="1:31" s="2" customFormat="1" ht="6.95" customHeight="1">
      <c r="A69" s="32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0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24.95" customHeight="1">
      <c r="A70" s="32"/>
      <c r="B70" s="33"/>
      <c r="C70" s="21" t="s">
        <v>101</v>
      </c>
      <c r="D70" s="34"/>
      <c r="E70" s="34"/>
      <c r="F70" s="34"/>
      <c r="G70" s="34"/>
      <c r="H70" s="34"/>
      <c r="I70" s="34"/>
      <c r="J70" s="34"/>
      <c r="K70" s="34"/>
      <c r="L70" s="10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6.95" customHeight="1">
      <c r="A71" s="32"/>
      <c r="B71" s="33"/>
      <c r="C71" s="34"/>
      <c r="D71" s="34"/>
      <c r="E71" s="34"/>
      <c r="F71" s="34"/>
      <c r="G71" s="34"/>
      <c r="H71" s="34"/>
      <c r="I71" s="34"/>
      <c r="J71" s="34"/>
      <c r="K71" s="34"/>
      <c r="L71" s="10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16</v>
      </c>
      <c r="D72" s="34"/>
      <c r="E72" s="34"/>
      <c r="F72" s="34"/>
      <c r="G72" s="34"/>
      <c r="H72" s="34"/>
      <c r="I72" s="34"/>
      <c r="J72" s="34"/>
      <c r="K72" s="34"/>
      <c r="L72" s="10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4"/>
      <c r="D73" s="34"/>
      <c r="E73" s="332" t="str">
        <f>E7</f>
        <v>Oprava kolejových brzd spádoviště Česká Třebová st. 015 - 2.etapa</v>
      </c>
      <c r="F73" s="333"/>
      <c r="G73" s="333"/>
      <c r="H73" s="333"/>
      <c r="I73" s="34"/>
      <c r="J73" s="34"/>
      <c r="K73" s="34"/>
      <c r="L73" s="10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92</v>
      </c>
      <c r="D74" s="34"/>
      <c r="E74" s="34"/>
      <c r="F74" s="34"/>
      <c r="G74" s="34"/>
      <c r="H74" s="34"/>
      <c r="I74" s="34"/>
      <c r="J74" s="34"/>
      <c r="K74" s="34"/>
      <c r="L74" s="10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4"/>
      <c r="D75" s="34"/>
      <c r="E75" s="301" t="str">
        <f>E9</f>
        <v>64022040_1 - SO01 - Správa tratí</v>
      </c>
      <c r="F75" s="331"/>
      <c r="G75" s="331"/>
      <c r="H75" s="331"/>
      <c r="I75" s="34"/>
      <c r="J75" s="34"/>
      <c r="K75" s="34"/>
      <c r="L75" s="10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5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0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21</v>
      </c>
      <c r="D77" s="34"/>
      <c r="E77" s="34"/>
      <c r="F77" s="25" t="str">
        <f>F12</f>
        <v>spádoviště Česká Třebová Sp 015</v>
      </c>
      <c r="G77" s="34"/>
      <c r="H77" s="34"/>
      <c r="I77" s="27" t="s">
        <v>23</v>
      </c>
      <c r="J77" s="57" t="str">
        <f>IF(J12="","",J12)</f>
        <v>17. 5. 2022</v>
      </c>
      <c r="K77" s="34"/>
      <c r="L77" s="10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10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2" customHeight="1">
      <c r="A79" s="32"/>
      <c r="B79" s="33"/>
      <c r="C79" s="27" t="s">
        <v>25</v>
      </c>
      <c r="D79" s="34"/>
      <c r="E79" s="34"/>
      <c r="F79" s="25" t="str">
        <f>E15</f>
        <v>OŘ HKR SSZT Pardubice</v>
      </c>
      <c r="G79" s="34"/>
      <c r="H79" s="34"/>
      <c r="I79" s="27" t="s">
        <v>31</v>
      </c>
      <c r="J79" s="30" t="str">
        <f>E21</f>
        <v xml:space="preserve"> </v>
      </c>
      <c r="K79" s="34"/>
      <c r="L79" s="10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5.2" customHeight="1">
      <c r="A80" s="32"/>
      <c r="B80" s="33"/>
      <c r="C80" s="27" t="s">
        <v>29</v>
      </c>
      <c r="D80" s="34"/>
      <c r="E80" s="34"/>
      <c r="F80" s="25" t="str">
        <f>IF(E18="","",E18)</f>
        <v>Vyplň údaj</v>
      </c>
      <c r="G80" s="34"/>
      <c r="H80" s="34"/>
      <c r="I80" s="27" t="s">
        <v>34</v>
      </c>
      <c r="J80" s="30" t="str">
        <f>E24</f>
        <v>Slezák jiří</v>
      </c>
      <c r="K80" s="34"/>
      <c r="L80" s="10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0.3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0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10" customFormat="1" ht="29.25" customHeight="1">
      <c r="A82" s="138"/>
      <c r="B82" s="139"/>
      <c r="C82" s="140" t="s">
        <v>102</v>
      </c>
      <c r="D82" s="141" t="s">
        <v>57</v>
      </c>
      <c r="E82" s="141" t="s">
        <v>53</v>
      </c>
      <c r="F82" s="141" t="s">
        <v>54</v>
      </c>
      <c r="G82" s="141" t="s">
        <v>103</v>
      </c>
      <c r="H82" s="141" t="s">
        <v>104</v>
      </c>
      <c r="I82" s="141" t="s">
        <v>105</v>
      </c>
      <c r="J82" s="141" t="s">
        <v>98</v>
      </c>
      <c r="K82" s="142" t="s">
        <v>106</v>
      </c>
      <c r="L82" s="143"/>
      <c r="M82" s="66" t="s">
        <v>19</v>
      </c>
      <c r="N82" s="67" t="s">
        <v>42</v>
      </c>
      <c r="O82" s="67" t="s">
        <v>107</v>
      </c>
      <c r="P82" s="67" t="s">
        <v>108</v>
      </c>
      <c r="Q82" s="67" t="s">
        <v>109</v>
      </c>
      <c r="R82" s="67" t="s">
        <v>110</v>
      </c>
      <c r="S82" s="67" t="s">
        <v>111</v>
      </c>
      <c r="T82" s="68" t="s">
        <v>112</v>
      </c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8"/>
    </row>
    <row r="83" spans="1:65" s="2" customFormat="1" ht="22.9" customHeight="1">
      <c r="A83" s="32"/>
      <c r="B83" s="33"/>
      <c r="C83" s="73" t="s">
        <v>113</v>
      </c>
      <c r="D83" s="34"/>
      <c r="E83" s="34"/>
      <c r="F83" s="34"/>
      <c r="G83" s="34"/>
      <c r="H83" s="34"/>
      <c r="I83" s="34"/>
      <c r="J83" s="144">
        <f>BK83</f>
        <v>0</v>
      </c>
      <c r="K83" s="34"/>
      <c r="L83" s="37"/>
      <c r="M83" s="69"/>
      <c r="N83" s="145"/>
      <c r="O83" s="70"/>
      <c r="P83" s="146">
        <f>P84+SUM(P85:P101)+P125</f>
        <v>0</v>
      </c>
      <c r="Q83" s="70"/>
      <c r="R83" s="146">
        <f>R84+SUM(R85:R101)+R125</f>
        <v>126.55812</v>
      </c>
      <c r="S83" s="70"/>
      <c r="T83" s="147">
        <f>T84+SUM(T85:T101)+T125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5" t="s">
        <v>71</v>
      </c>
      <c r="AU83" s="15" t="s">
        <v>99</v>
      </c>
      <c r="BK83" s="148">
        <f>BK84+SUM(BK85:BK101)+BK125</f>
        <v>0</v>
      </c>
    </row>
    <row r="84" spans="1:65" s="2" customFormat="1" ht="16.5" customHeight="1">
      <c r="A84" s="32"/>
      <c r="B84" s="33"/>
      <c r="C84" s="176" t="s">
        <v>80</v>
      </c>
      <c r="D84" s="176" t="s">
        <v>145</v>
      </c>
      <c r="E84" s="177" t="s">
        <v>265</v>
      </c>
      <c r="F84" s="178" t="s">
        <v>266</v>
      </c>
      <c r="G84" s="179" t="s">
        <v>121</v>
      </c>
      <c r="H84" s="180">
        <v>50</v>
      </c>
      <c r="I84" s="181"/>
      <c r="J84" s="182">
        <f t="shared" ref="J84:J100" si="0">ROUND(I84*H84,2)</f>
        <v>0</v>
      </c>
      <c r="K84" s="178" t="s">
        <v>267</v>
      </c>
      <c r="L84" s="183"/>
      <c r="M84" s="184" t="s">
        <v>19</v>
      </c>
      <c r="N84" s="185" t="s">
        <v>43</v>
      </c>
      <c r="O84" s="62"/>
      <c r="P84" s="172">
        <f t="shared" ref="P84:P100" si="1">O84*H84</f>
        <v>0</v>
      </c>
      <c r="Q84" s="172">
        <v>9.8000000000000004E-2</v>
      </c>
      <c r="R84" s="172">
        <f t="shared" ref="R84:R100" si="2">Q84*H84</f>
        <v>4.9000000000000004</v>
      </c>
      <c r="S84" s="172">
        <v>0</v>
      </c>
      <c r="T84" s="173">
        <f t="shared" ref="T84:T100" si="3"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74" t="s">
        <v>149</v>
      </c>
      <c r="AT84" s="174" t="s">
        <v>145</v>
      </c>
      <c r="AU84" s="174" t="s">
        <v>72</v>
      </c>
      <c r="AY84" s="15" t="s">
        <v>117</v>
      </c>
      <c r="BE84" s="175">
        <f t="shared" ref="BE84:BE100" si="4">IF(N84="základní",J84,0)</f>
        <v>0</v>
      </c>
      <c r="BF84" s="175">
        <f t="shared" ref="BF84:BF100" si="5">IF(N84="snížená",J84,0)</f>
        <v>0</v>
      </c>
      <c r="BG84" s="175">
        <f t="shared" ref="BG84:BG100" si="6">IF(N84="zákl. přenesená",J84,0)</f>
        <v>0</v>
      </c>
      <c r="BH84" s="175">
        <f t="shared" ref="BH84:BH100" si="7">IF(N84="sníž. přenesená",J84,0)</f>
        <v>0</v>
      </c>
      <c r="BI84" s="175">
        <f t="shared" ref="BI84:BI100" si="8">IF(N84="nulová",J84,0)</f>
        <v>0</v>
      </c>
      <c r="BJ84" s="15" t="s">
        <v>80</v>
      </c>
      <c r="BK84" s="175">
        <f t="shared" ref="BK84:BK100" si="9">ROUND(I84*H84,2)</f>
        <v>0</v>
      </c>
      <c r="BL84" s="15" t="s">
        <v>116</v>
      </c>
      <c r="BM84" s="174" t="s">
        <v>268</v>
      </c>
    </row>
    <row r="85" spans="1:65" s="2" customFormat="1" ht="16.5" customHeight="1">
      <c r="A85" s="32"/>
      <c r="B85" s="33"/>
      <c r="C85" s="176" t="s">
        <v>82</v>
      </c>
      <c r="D85" s="176" t="s">
        <v>145</v>
      </c>
      <c r="E85" s="177" t="s">
        <v>269</v>
      </c>
      <c r="F85" s="178" t="s">
        <v>270</v>
      </c>
      <c r="G85" s="179" t="s">
        <v>271</v>
      </c>
      <c r="H85" s="180">
        <v>15</v>
      </c>
      <c r="I85" s="181"/>
      <c r="J85" s="182">
        <f t="shared" si="0"/>
        <v>0</v>
      </c>
      <c r="K85" s="178" t="s">
        <v>267</v>
      </c>
      <c r="L85" s="183"/>
      <c r="M85" s="184" t="s">
        <v>19</v>
      </c>
      <c r="N85" s="185" t="s">
        <v>43</v>
      </c>
      <c r="O85" s="62"/>
      <c r="P85" s="172">
        <f t="shared" si="1"/>
        <v>0</v>
      </c>
      <c r="Q85" s="172">
        <v>0</v>
      </c>
      <c r="R85" s="172">
        <f t="shared" si="2"/>
        <v>0</v>
      </c>
      <c r="S85" s="172">
        <v>0</v>
      </c>
      <c r="T85" s="173">
        <f t="shared" si="3"/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74" t="s">
        <v>149</v>
      </c>
      <c r="AT85" s="174" t="s">
        <v>145</v>
      </c>
      <c r="AU85" s="174" t="s">
        <v>72</v>
      </c>
      <c r="AY85" s="15" t="s">
        <v>117</v>
      </c>
      <c r="BE85" s="175">
        <f t="shared" si="4"/>
        <v>0</v>
      </c>
      <c r="BF85" s="175">
        <f t="shared" si="5"/>
        <v>0</v>
      </c>
      <c r="BG85" s="175">
        <f t="shared" si="6"/>
        <v>0</v>
      </c>
      <c r="BH85" s="175">
        <f t="shared" si="7"/>
        <v>0</v>
      </c>
      <c r="BI85" s="175">
        <f t="shared" si="8"/>
        <v>0</v>
      </c>
      <c r="BJ85" s="15" t="s">
        <v>80</v>
      </c>
      <c r="BK85" s="175">
        <f t="shared" si="9"/>
        <v>0</v>
      </c>
      <c r="BL85" s="15" t="s">
        <v>116</v>
      </c>
      <c r="BM85" s="174" t="s">
        <v>272</v>
      </c>
    </row>
    <row r="86" spans="1:65" s="2" customFormat="1" ht="16.5" customHeight="1">
      <c r="A86" s="32"/>
      <c r="B86" s="33"/>
      <c r="C86" s="176" t="s">
        <v>128</v>
      </c>
      <c r="D86" s="176" t="s">
        <v>145</v>
      </c>
      <c r="E86" s="177" t="s">
        <v>273</v>
      </c>
      <c r="F86" s="178" t="s">
        <v>274</v>
      </c>
      <c r="G86" s="179" t="s">
        <v>138</v>
      </c>
      <c r="H86" s="180">
        <v>128</v>
      </c>
      <c r="I86" s="181"/>
      <c r="J86" s="182">
        <f t="shared" si="0"/>
        <v>0</v>
      </c>
      <c r="K86" s="178" t="s">
        <v>267</v>
      </c>
      <c r="L86" s="183"/>
      <c r="M86" s="184" t="s">
        <v>19</v>
      </c>
      <c r="N86" s="185" t="s">
        <v>43</v>
      </c>
      <c r="O86" s="62"/>
      <c r="P86" s="172">
        <f t="shared" si="1"/>
        <v>0</v>
      </c>
      <c r="Q86" s="172">
        <v>4.9390000000000003E-2</v>
      </c>
      <c r="R86" s="172">
        <f t="shared" si="2"/>
        <v>6.3219200000000004</v>
      </c>
      <c r="S86" s="172">
        <v>0</v>
      </c>
      <c r="T86" s="173">
        <f t="shared" si="3"/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74" t="s">
        <v>149</v>
      </c>
      <c r="AT86" s="174" t="s">
        <v>145</v>
      </c>
      <c r="AU86" s="174" t="s">
        <v>72</v>
      </c>
      <c r="AY86" s="15" t="s">
        <v>117</v>
      </c>
      <c r="BE86" s="175">
        <f t="shared" si="4"/>
        <v>0</v>
      </c>
      <c r="BF86" s="175">
        <f t="shared" si="5"/>
        <v>0</v>
      </c>
      <c r="BG86" s="175">
        <f t="shared" si="6"/>
        <v>0</v>
      </c>
      <c r="BH86" s="175">
        <f t="shared" si="7"/>
        <v>0</v>
      </c>
      <c r="BI86" s="175">
        <f t="shared" si="8"/>
        <v>0</v>
      </c>
      <c r="BJ86" s="15" t="s">
        <v>80</v>
      </c>
      <c r="BK86" s="175">
        <f t="shared" si="9"/>
        <v>0</v>
      </c>
      <c r="BL86" s="15" t="s">
        <v>116</v>
      </c>
      <c r="BM86" s="174" t="s">
        <v>275</v>
      </c>
    </row>
    <row r="87" spans="1:65" s="2" customFormat="1" ht="16.5" customHeight="1">
      <c r="A87" s="32"/>
      <c r="B87" s="33"/>
      <c r="C87" s="176" t="s">
        <v>116</v>
      </c>
      <c r="D87" s="176" t="s">
        <v>145</v>
      </c>
      <c r="E87" s="177" t="s">
        <v>276</v>
      </c>
      <c r="F87" s="178" t="s">
        <v>277</v>
      </c>
      <c r="G87" s="179" t="s">
        <v>121</v>
      </c>
      <c r="H87" s="180">
        <v>16</v>
      </c>
      <c r="I87" s="181"/>
      <c r="J87" s="182">
        <f t="shared" si="0"/>
        <v>0</v>
      </c>
      <c r="K87" s="178" t="s">
        <v>267</v>
      </c>
      <c r="L87" s="183"/>
      <c r="M87" s="184" t="s">
        <v>19</v>
      </c>
      <c r="N87" s="185" t="s">
        <v>43</v>
      </c>
      <c r="O87" s="62"/>
      <c r="P87" s="172">
        <f t="shared" si="1"/>
        <v>0</v>
      </c>
      <c r="Q87" s="172">
        <v>0.23430999999999999</v>
      </c>
      <c r="R87" s="172">
        <f t="shared" si="2"/>
        <v>3.7489599999999998</v>
      </c>
      <c r="S87" s="172">
        <v>0</v>
      </c>
      <c r="T87" s="173">
        <f t="shared" si="3"/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74" t="s">
        <v>149</v>
      </c>
      <c r="AT87" s="174" t="s">
        <v>145</v>
      </c>
      <c r="AU87" s="174" t="s">
        <v>72</v>
      </c>
      <c r="AY87" s="15" t="s">
        <v>117</v>
      </c>
      <c r="BE87" s="175">
        <f t="shared" si="4"/>
        <v>0</v>
      </c>
      <c r="BF87" s="175">
        <f t="shared" si="5"/>
        <v>0</v>
      </c>
      <c r="BG87" s="175">
        <f t="shared" si="6"/>
        <v>0</v>
      </c>
      <c r="BH87" s="175">
        <f t="shared" si="7"/>
        <v>0</v>
      </c>
      <c r="BI87" s="175">
        <f t="shared" si="8"/>
        <v>0</v>
      </c>
      <c r="BJ87" s="15" t="s">
        <v>80</v>
      </c>
      <c r="BK87" s="175">
        <f t="shared" si="9"/>
        <v>0</v>
      </c>
      <c r="BL87" s="15" t="s">
        <v>116</v>
      </c>
      <c r="BM87" s="174" t="s">
        <v>278</v>
      </c>
    </row>
    <row r="88" spans="1:65" s="2" customFormat="1" ht="16.5" customHeight="1">
      <c r="A88" s="32"/>
      <c r="B88" s="33"/>
      <c r="C88" s="176" t="s">
        <v>135</v>
      </c>
      <c r="D88" s="176" t="s">
        <v>145</v>
      </c>
      <c r="E88" s="177" t="s">
        <v>279</v>
      </c>
      <c r="F88" s="178" t="s">
        <v>280</v>
      </c>
      <c r="G88" s="179" t="s">
        <v>121</v>
      </c>
      <c r="H88" s="180">
        <v>100</v>
      </c>
      <c r="I88" s="181"/>
      <c r="J88" s="182">
        <f t="shared" si="0"/>
        <v>0</v>
      </c>
      <c r="K88" s="178" t="s">
        <v>267</v>
      </c>
      <c r="L88" s="183"/>
      <c r="M88" s="184" t="s">
        <v>19</v>
      </c>
      <c r="N88" s="185" t="s">
        <v>43</v>
      </c>
      <c r="O88" s="62"/>
      <c r="P88" s="172">
        <f t="shared" si="1"/>
        <v>0</v>
      </c>
      <c r="Q88" s="172">
        <v>9.0000000000000006E-5</v>
      </c>
      <c r="R88" s="172">
        <f t="shared" si="2"/>
        <v>9.0000000000000011E-3</v>
      </c>
      <c r="S88" s="172">
        <v>0</v>
      </c>
      <c r="T88" s="173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74" t="s">
        <v>149</v>
      </c>
      <c r="AT88" s="174" t="s">
        <v>145</v>
      </c>
      <c r="AU88" s="174" t="s">
        <v>72</v>
      </c>
      <c r="AY88" s="15" t="s">
        <v>117</v>
      </c>
      <c r="BE88" s="175">
        <f t="shared" si="4"/>
        <v>0</v>
      </c>
      <c r="BF88" s="175">
        <f t="shared" si="5"/>
        <v>0</v>
      </c>
      <c r="BG88" s="175">
        <f t="shared" si="6"/>
        <v>0</v>
      </c>
      <c r="BH88" s="175">
        <f t="shared" si="7"/>
        <v>0</v>
      </c>
      <c r="BI88" s="175">
        <f t="shared" si="8"/>
        <v>0</v>
      </c>
      <c r="BJ88" s="15" t="s">
        <v>80</v>
      </c>
      <c r="BK88" s="175">
        <f t="shared" si="9"/>
        <v>0</v>
      </c>
      <c r="BL88" s="15" t="s">
        <v>116</v>
      </c>
      <c r="BM88" s="174" t="s">
        <v>281</v>
      </c>
    </row>
    <row r="89" spans="1:65" s="2" customFormat="1" ht="16.5" customHeight="1">
      <c r="A89" s="32"/>
      <c r="B89" s="33"/>
      <c r="C89" s="176" t="s">
        <v>140</v>
      </c>
      <c r="D89" s="176" t="s">
        <v>145</v>
      </c>
      <c r="E89" s="177" t="s">
        <v>282</v>
      </c>
      <c r="F89" s="178" t="s">
        <v>283</v>
      </c>
      <c r="G89" s="179" t="s">
        <v>121</v>
      </c>
      <c r="H89" s="180">
        <v>100</v>
      </c>
      <c r="I89" s="181"/>
      <c r="J89" s="182">
        <f t="shared" si="0"/>
        <v>0</v>
      </c>
      <c r="K89" s="178" t="s">
        <v>267</v>
      </c>
      <c r="L89" s="183"/>
      <c r="M89" s="184" t="s">
        <v>19</v>
      </c>
      <c r="N89" s="185" t="s">
        <v>43</v>
      </c>
      <c r="O89" s="62"/>
      <c r="P89" s="172">
        <f t="shared" si="1"/>
        <v>0</v>
      </c>
      <c r="Q89" s="172">
        <v>1.8000000000000001E-4</v>
      </c>
      <c r="R89" s="172">
        <f t="shared" si="2"/>
        <v>1.8000000000000002E-2</v>
      </c>
      <c r="S89" s="172">
        <v>0</v>
      </c>
      <c r="T89" s="173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74" t="s">
        <v>149</v>
      </c>
      <c r="AT89" s="174" t="s">
        <v>145</v>
      </c>
      <c r="AU89" s="174" t="s">
        <v>72</v>
      </c>
      <c r="AY89" s="15" t="s">
        <v>117</v>
      </c>
      <c r="BE89" s="175">
        <f t="shared" si="4"/>
        <v>0</v>
      </c>
      <c r="BF89" s="175">
        <f t="shared" si="5"/>
        <v>0</v>
      </c>
      <c r="BG89" s="175">
        <f t="shared" si="6"/>
        <v>0</v>
      </c>
      <c r="BH89" s="175">
        <f t="shared" si="7"/>
        <v>0</v>
      </c>
      <c r="BI89" s="175">
        <f t="shared" si="8"/>
        <v>0</v>
      </c>
      <c r="BJ89" s="15" t="s">
        <v>80</v>
      </c>
      <c r="BK89" s="175">
        <f t="shared" si="9"/>
        <v>0</v>
      </c>
      <c r="BL89" s="15" t="s">
        <v>116</v>
      </c>
      <c r="BM89" s="174" t="s">
        <v>284</v>
      </c>
    </row>
    <row r="90" spans="1:65" s="2" customFormat="1" ht="16.5" customHeight="1">
      <c r="A90" s="32"/>
      <c r="B90" s="33"/>
      <c r="C90" s="176" t="s">
        <v>144</v>
      </c>
      <c r="D90" s="176" t="s">
        <v>145</v>
      </c>
      <c r="E90" s="177" t="s">
        <v>285</v>
      </c>
      <c r="F90" s="178" t="s">
        <v>286</v>
      </c>
      <c r="G90" s="179" t="s">
        <v>121</v>
      </c>
      <c r="H90" s="180">
        <v>200</v>
      </c>
      <c r="I90" s="181"/>
      <c r="J90" s="182">
        <f t="shared" si="0"/>
        <v>0</v>
      </c>
      <c r="K90" s="178" t="s">
        <v>267</v>
      </c>
      <c r="L90" s="183"/>
      <c r="M90" s="184" t="s">
        <v>19</v>
      </c>
      <c r="N90" s="185" t="s">
        <v>43</v>
      </c>
      <c r="O90" s="62"/>
      <c r="P90" s="172">
        <f t="shared" si="1"/>
        <v>0</v>
      </c>
      <c r="Q90" s="172">
        <v>1.23E-3</v>
      </c>
      <c r="R90" s="172">
        <f t="shared" si="2"/>
        <v>0.246</v>
      </c>
      <c r="S90" s="172">
        <v>0</v>
      </c>
      <c r="T90" s="173">
        <f t="shared" si="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74" t="s">
        <v>149</v>
      </c>
      <c r="AT90" s="174" t="s">
        <v>145</v>
      </c>
      <c r="AU90" s="174" t="s">
        <v>72</v>
      </c>
      <c r="AY90" s="15" t="s">
        <v>117</v>
      </c>
      <c r="BE90" s="175">
        <f t="shared" si="4"/>
        <v>0</v>
      </c>
      <c r="BF90" s="175">
        <f t="shared" si="5"/>
        <v>0</v>
      </c>
      <c r="BG90" s="175">
        <f t="shared" si="6"/>
        <v>0</v>
      </c>
      <c r="BH90" s="175">
        <f t="shared" si="7"/>
        <v>0</v>
      </c>
      <c r="BI90" s="175">
        <f t="shared" si="8"/>
        <v>0</v>
      </c>
      <c r="BJ90" s="15" t="s">
        <v>80</v>
      </c>
      <c r="BK90" s="175">
        <f t="shared" si="9"/>
        <v>0</v>
      </c>
      <c r="BL90" s="15" t="s">
        <v>116</v>
      </c>
      <c r="BM90" s="174" t="s">
        <v>287</v>
      </c>
    </row>
    <row r="91" spans="1:65" s="2" customFormat="1" ht="16.5" customHeight="1">
      <c r="A91" s="32"/>
      <c r="B91" s="33"/>
      <c r="C91" s="176" t="s">
        <v>149</v>
      </c>
      <c r="D91" s="176" t="s">
        <v>145</v>
      </c>
      <c r="E91" s="177" t="s">
        <v>288</v>
      </c>
      <c r="F91" s="178" t="s">
        <v>289</v>
      </c>
      <c r="G91" s="179" t="s">
        <v>121</v>
      </c>
      <c r="H91" s="180">
        <v>100</v>
      </c>
      <c r="I91" s="181"/>
      <c r="J91" s="182">
        <f t="shared" si="0"/>
        <v>0</v>
      </c>
      <c r="K91" s="178" t="s">
        <v>267</v>
      </c>
      <c r="L91" s="183"/>
      <c r="M91" s="184" t="s">
        <v>19</v>
      </c>
      <c r="N91" s="185" t="s">
        <v>43</v>
      </c>
      <c r="O91" s="62"/>
      <c r="P91" s="172">
        <f t="shared" si="1"/>
        <v>0</v>
      </c>
      <c r="Q91" s="172">
        <v>8.5199999999999998E-3</v>
      </c>
      <c r="R91" s="172">
        <f t="shared" si="2"/>
        <v>0.85199999999999998</v>
      </c>
      <c r="S91" s="172">
        <v>0</v>
      </c>
      <c r="T91" s="173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74" t="s">
        <v>149</v>
      </c>
      <c r="AT91" s="174" t="s">
        <v>145</v>
      </c>
      <c r="AU91" s="174" t="s">
        <v>72</v>
      </c>
      <c r="AY91" s="15" t="s">
        <v>117</v>
      </c>
      <c r="BE91" s="175">
        <f t="shared" si="4"/>
        <v>0</v>
      </c>
      <c r="BF91" s="175">
        <f t="shared" si="5"/>
        <v>0</v>
      </c>
      <c r="BG91" s="175">
        <f t="shared" si="6"/>
        <v>0</v>
      </c>
      <c r="BH91" s="175">
        <f t="shared" si="7"/>
        <v>0</v>
      </c>
      <c r="BI91" s="175">
        <f t="shared" si="8"/>
        <v>0</v>
      </c>
      <c r="BJ91" s="15" t="s">
        <v>80</v>
      </c>
      <c r="BK91" s="175">
        <f t="shared" si="9"/>
        <v>0</v>
      </c>
      <c r="BL91" s="15" t="s">
        <v>116</v>
      </c>
      <c r="BM91" s="174" t="s">
        <v>290</v>
      </c>
    </row>
    <row r="92" spans="1:65" s="2" customFormat="1" ht="16.5" customHeight="1">
      <c r="A92" s="32"/>
      <c r="B92" s="33"/>
      <c r="C92" s="176" t="s">
        <v>153</v>
      </c>
      <c r="D92" s="176" t="s">
        <v>145</v>
      </c>
      <c r="E92" s="177" t="s">
        <v>291</v>
      </c>
      <c r="F92" s="178" t="s">
        <v>292</v>
      </c>
      <c r="G92" s="179" t="s">
        <v>121</v>
      </c>
      <c r="H92" s="180">
        <v>16</v>
      </c>
      <c r="I92" s="181"/>
      <c r="J92" s="182">
        <f t="shared" si="0"/>
        <v>0</v>
      </c>
      <c r="K92" s="178" t="s">
        <v>267</v>
      </c>
      <c r="L92" s="183"/>
      <c r="M92" s="184" t="s">
        <v>19</v>
      </c>
      <c r="N92" s="185" t="s">
        <v>43</v>
      </c>
      <c r="O92" s="62"/>
      <c r="P92" s="172">
        <f t="shared" si="1"/>
        <v>0</v>
      </c>
      <c r="Q92" s="172">
        <v>7.5399999999999998E-3</v>
      </c>
      <c r="R92" s="172">
        <f t="shared" si="2"/>
        <v>0.12064</v>
      </c>
      <c r="S92" s="172">
        <v>0</v>
      </c>
      <c r="T92" s="173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74" t="s">
        <v>149</v>
      </c>
      <c r="AT92" s="174" t="s">
        <v>145</v>
      </c>
      <c r="AU92" s="174" t="s">
        <v>72</v>
      </c>
      <c r="AY92" s="15" t="s">
        <v>117</v>
      </c>
      <c r="BE92" s="175">
        <f t="shared" si="4"/>
        <v>0</v>
      </c>
      <c r="BF92" s="175">
        <f t="shared" si="5"/>
        <v>0</v>
      </c>
      <c r="BG92" s="175">
        <f t="shared" si="6"/>
        <v>0</v>
      </c>
      <c r="BH92" s="175">
        <f t="shared" si="7"/>
        <v>0</v>
      </c>
      <c r="BI92" s="175">
        <f t="shared" si="8"/>
        <v>0</v>
      </c>
      <c r="BJ92" s="15" t="s">
        <v>80</v>
      </c>
      <c r="BK92" s="175">
        <f t="shared" si="9"/>
        <v>0</v>
      </c>
      <c r="BL92" s="15" t="s">
        <v>116</v>
      </c>
      <c r="BM92" s="174" t="s">
        <v>293</v>
      </c>
    </row>
    <row r="93" spans="1:65" s="2" customFormat="1" ht="16.5" customHeight="1">
      <c r="A93" s="32"/>
      <c r="B93" s="33"/>
      <c r="C93" s="176" t="s">
        <v>157</v>
      </c>
      <c r="D93" s="176" t="s">
        <v>145</v>
      </c>
      <c r="E93" s="177" t="s">
        <v>294</v>
      </c>
      <c r="F93" s="178" t="s">
        <v>295</v>
      </c>
      <c r="G93" s="179" t="s">
        <v>121</v>
      </c>
      <c r="H93" s="180">
        <v>560</v>
      </c>
      <c r="I93" s="181"/>
      <c r="J93" s="182">
        <f t="shared" si="0"/>
        <v>0</v>
      </c>
      <c r="K93" s="178" t="s">
        <v>267</v>
      </c>
      <c r="L93" s="183"/>
      <c r="M93" s="184" t="s">
        <v>19</v>
      </c>
      <c r="N93" s="185" t="s">
        <v>43</v>
      </c>
      <c r="O93" s="62"/>
      <c r="P93" s="172">
        <f t="shared" si="1"/>
        <v>0</v>
      </c>
      <c r="Q93" s="172">
        <v>5.1999999999999995E-4</v>
      </c>
      <c r="R93" s="172">
        <f t="shared" si="2"/>
        <v>0.29119999999999996</v>
      </c>
      <c r="S93" s="172">
        <v>0</v>
      </c>
      <c r="T93" s="173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74" t="s">
        <v>149</v>
      </c>
      <c r="AT93" s="174" t="s">
        <v>145</v>
      </c>
      <c r="AU93" s="174" t="s">
        <v>72</v>
      </c>
      <c r="AY93" s="15" t="s">
        <v>117</v>
      </c>
      <c r="BE93" s="175">
        <f t="shared" si="4"/>
        <v>0</v>
      </c>
      <c r="BF93" s="175">
        <f t="shared" si="5"/>
        <v>0</v>
      </c>
      <c r="BG93" s="175">
        <f t="shared" si="6"/>
        <v>0</v>
      </c>
      <c r="BH93" s="175">
        <f t="shared" si="7"/>
        <v>0</v>
      </c>
      <c r="BI93" s="175">
        <f t="shared" si="8"/>
        <v>0</v>
      </c>
      <c r="BJ93" s="15" t="s">
        <v>80</v>
      </c>
      <c r="BK93" s="175">
        <f t="shared" si="9"/>
        <v>0</v>
      </c>
      <c r="BL93" s="15" t="s">
        <v>116</v>
      </c>
      <c r="BM93" s="174" t="s">
        <v>296</v>
      </c>
    </row>
    <row r="94" spans="1:65" s="2" customFormat="1" ht="16.5" customHeight="1">
      <c r="A94" s="32"/>
      <c r="B94" s="33"/>
      <c r="C94" s="176" t="s">
        <v>161</v>
      </c>
      <c r="D94" s="176" t="s">
        <v>145</v>
      </c>
      <c r="E94" s="177" t="s">
        <v>297</v>
      </c>
      <c r="F94" s="178" t="s">
        <v>298</v>
      </c>
      <c r="G94" s="179" t="s">
        <v>121</v>
      </c>
      <c r="H94" s="180">
        <v>560</v>
      </c>
      <c r="I94" s="181"/>
      <c r="J94" s="182">
        <f t="shared" si="0"/>
        <v>0</v>
      </c>
      <c r="K94" s="178" t="s">
        <v>267</v>
      </c>
      <c r="L94" s="183"/>
      <c r="M94" s="184" t="s">
        <v>19</v>
      </c>
      <c r="N94" s="185" t="s">
        <v>43</v>
      </c>
      <c r="O94" s="62"/>
      <c r="P94" s="172">
        <f t="shared" si="1"/>
        <v>0</v>
      </c>
      <c r="Q94" s="172">
        <v>9.0000000000000006E-5</v>
      </c>
      <c r="R94" s="172">
        <f t="shared" si="2"/>
        <v>5.04E-2</v>
      </c>
      <c r="S94" s="172">
        <v>0</v>
      </c>
      <c r="T94" s="173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74" t="s">
        <v>149</v>
      </c>
      <c r="AT94" s="174" t="s">
        <v>145</v>
      </c>
      <c r="AU94" s="174" t="s">
        <v>72</v>
      </c>
      <c r="AY94" s="15" t="s">
        <v>117</v>
      </c>
      <c r="BE94" s="175">
        <f t="shared" si="4"/>
        <v>0</v>
      </c>
      <c r="BF94" s="175">
        <f t="shared" si="5"/>
        <v>0</v>
      </c>
      <c r="BG94" s="175">
        <f t="shared" si="6"/>
        <v>0</v>
      </c>
      <c r="BH94" s="175">
        <f t="shared" si="7"/>
        <v>0</v>
      </c>
      <c r="BI94" s="175">
        <f t="shared" si="8"/>
        <v>0</v>
      </c>
      <c r="BJ94" s="15" t="s">
        <v>80</v>
      </c>
      <c r="BK94" s="175">
        <f t="shared" si="9"/>
        <v>0</v>
      </c>
      <c r="BL94" s="15" t="s">
        <v>116</v>
      </c>
      <c r="BM94" s="174" t="s">
        <v>299</v>
      </c>
    </row>
    <row r="95" spans="1:65" s="2" customFormat="1" ht="16.5" customHeight="1">
      <c r="A95" s="32"/>
      <c r="B95" s="33"/>
      <c r="C95" s="176" t="s">
        <v>165</v>
      </c>
      <c r="D95" s="176" t="s">
        <v>145</v>
      </c>
      <c r="E95" s="177" t="s">
        <v>300</v>
      </c>
      <c r="F95" s="178" t="s">
        <v>301</v>
      </c>
      <c r="G95" s="179" t="s">
        <v>215</v>
      </c>
      <c r="H95" s="180">
        <v>30</v>
      </c>
      <c r="I95" s="181"/>
      <c r="J95" s="182">
        <f t="shared" si="0"/>
        <v>0</v>
      </c>
      <c r="K95" s="178" t="s">
        <v>267</v>
      </c>
      <c r="L95" s="183"/>
      <c r="M95" s="184" t="s">
        <v>19</v>
      </c>
      <c r="N95" s="185" t="s">
        <v>43</v>
      </c>
      <c r="O95" s="62"/>
      <c r="P95" s="172">
        <f t="shared" si="1"/>
        <v>0</v>
      </c>
      <c r="Q95" s="172">
        <v>1</v>
      </c>
      <c r="R95" s="172">
        <f t="shared" si="2"/>
        <v>30</v>
      </c>
      <c r="S95" s="172">
        <v>0</v>
      </c>
      <c r="T95" s="173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74" t="s">
        <v>149</v>
      </c>
      <c r="AT95" s="174" t="s">
        <v>145</v>
      </c>
      <c r="AU95" s="174" t="s">
        <v>72</v>
      </c>
      <c r="AY95" s="15" t="s">
        <v>117</v>
      </c>
      <c r="BE95" s="175">
        <f t="shared" si="4"/>
        <v>0</v>
      </c>
      <c r="BF95" s="175">
        <f t="shared" si="5"/>
        <v>0</v>
      </c>
      <c r="BG95" s="175">
        <f t="shared" si="6"/>
        <v>0</v>
      </c>
      <c r="BH95" s="175">
        <f t="shared" si="7"/>
        <v>0</v>
      </c>
      <c r="BI95" s="175">
        <f t="shared" si="8"/>
        <v>0</v>
      </c>
      <c r="BJ95" s="15" t="s">
        <v>80</v>
      </c>
      <c r="BK95" s="175">
        <f t="shared" si="9"/>
        <v>0</v>
      </c>
      <c r="BL95" s="15" t="s">
        <v>116</v>
      </c>
      <c r="BM95" s="174" t="s">
        <v>302</v>
      </c>
    </row>
    <row r="96" spans="1:65" s="2" customFormat="1" ht="16.5" customHeight="1">
      <c r="A96" s="32"/>
      <c r="B96" s="33"/>
      <c r="C96" s="176" t="s">
        <v>169</v>
      </c>
      <c r="D96" s="176" t="s">
        <v>145</v>
      </c>
      <c r="E96" s="177" t="s">
        <v>303</v>
      </c>
      <c r="F96" s="178" t="s">
        <v>304</v>
      </c>
      <c r="G96" s="179" t="s">
        <v>215</v>
      </c>
      <c r="H96" s="180">
        <v>80</v>
      </c>
      <c r="I96" s="181"/>
      <c r="J96" s="182">
        <f t="shared" si="0"/>
        <v>0</v>
      </c>
      <c r="K96" s="178" t="s">
        <v>267</v>
      </c>
      <c r="L96" s="183"/>
      <c r="M96" s="184" t="s">
        <v>19</v>
      </c>
      <c r="N96" s="185" t="s">
        <v>43</v>
      </c>
      <c r="O96" s="62"/>
      <c r="P96" s="172">
        <f t="shared" si="1"/>
        <v>0</v>
      </c>
      <c r="Q96" s="172">
        <v>1</v>
      </c>
      <c r="R96" s="172">
        <f t="shared" si="2"/>
        <v>80</v>
      </c>
      <c r="S96" s="172">
        <v>0</v>
      </c>
      <c r="T96" s="173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74" t="s">
        <v>149</v>
      </c>
      <c r="AT96" s="174" t="s">
        <v>145</v>
      </c>
      <c r="AU96" s="174" t="s">
        <v>72</v>
      </c>
      <c r="AY96" s="15" t="s">
        <v>117</v>
      </c>
      <c r="BE96" s="175">
        <f t="shared" si="4"/>
        <v>0</v>
      </c>
      <c r="BF96" s="175">
        <f t="shared" si="5"/>
        <v>0</v>
      </c>
      <c r="BG96" s="175">
        <f t="shared" si="6"/>
        <v>0</v>
      </c>
      <c r="BH96" s="175">
        <f t="shared" si="7"/>
        <v>0</v>
      </c>
      <c r="BI96" s="175">
        <f t="shared" si="8"/>
        <v>0</v>
      </c>
      <c r="BJ96" s="15" t="s">
        <v>80</v>
      </c>
      <c r="BK96" s="175">
        <f t="shared" si="9"/>
        <v>0</v>
      </c>
      <c r="BL96" s="15" t="s">
        <v>116</v>
      </c>
      <c r="BM96" s="174" t="s">
        <v>305</v>
      </c>
    </row>
    <row r="97" spans="1:65" s="2" customFormat="1" ht="16.5" customHeight="1">
      <c r="A97" s="32"/>
      <c r="B97" s="33"/>
      <c r="C97" s="176" t="s">
        <v>174</v>
      </c>
      <c r="D97" s="176" t="s">
        <v>145</v>
      </c>
      <c r="E97" s="177" t="s">
        <v>306</v>
      </c>
      <c r="F97" s="178" t="s">
        <v>307</v>
      </c>
      <c r="G97" s="179" t="s">
        <v>121</v>
      </c>
      <c r="H97" s="180">
        <v>16</v>
      </c>
      <c r="I97" s="181"/>
      <c r="J97" s="182">
        <f t="shared" si="0"/>
        <v>0</v>
      </c>
      <c r="K97" s="178" t="s">
        <v>267</v>
      </c>
      <c r="L97" s="183"/>
      <c r="M97" s="184" t="s">
        <v>19</v>
      </c>
      <c r="N97" s="185" t="s">
        <v>43</v>
      </c>
      <c r="O97" s="62"/>
      <c r="P97" s="172">
        <f t="shared" si="1"/>
        <v>0</v>
      </c>
      <c r="Q97" s="172">
        <v>0</v>
      </c>
      <c r="R97" s="172">
        <f t="shared" si="2"/>
        <v>0</v>
      </c>
      <c r="S97" s="172">
        <v>0</v>
      </c>
      <c r="T97" s="173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74" t="s">
        <v>149</v>
      </c>
      <c r="AT97" s="174" t="s">
        <v>145</v>
      </c>
      <c r="AU97" s="174" t="s">
        <v>72</v>
      </c>
      <c r="AY97" s="15" t="s">
        <v>117</v>
      </c>
      <c r="BE97" s="175">
        <f t="shared" si="4"/>
        <v>0</v>
      </c>
      <c r="BF97" s="175">
        <f t="shared" si="5"/>
        <v>0</v>
      </c>
      <c r="BG97" s="175">
        <f t="shared" si="6"/>
        <v>0</v>
      </c>
      <c r="BH97" s="175">
        <f t="shared" si="7"/>
        <v>0</v>
      </c>
      <c r="BI97" s="175">
        <f t="shared" si="8"/>
        <v>0</v>
      </c>
      <c r="BJ97" s="15" t="s">
        <v>80</v>
      </c>
      <c r="BK97" s="175">
        <f t="shared" si="9"/>
        <v>0</v>
      </c>
      <c r="BL97" s="15" t="s">
        <v>116</v>
      </c>
      <c r="BM97" s="174" t="s">
        <v>308</v>
      </c>
    </row>
    <row r="98" spans="1:65" s="2" customFormat="1" ht="16.5" customHeight="1">
      <c r="A98" s="32"/>
      <c r="B98" s="33"/>
      <c r="C98" s="176" t="s">
        <v>8</v>
      </c>
      <c r="D98" s="176" t="s">
        <v>145</v>
      </c>
      <c r="E98" s="177" t="s">
        <v>309</v>
      </c>
      <c r="F98" s="178" t="s">
        <v>310</v>
      </c>
      <c r="G98" s="179" t="s">
        <v>121</v>
      </c>
      <c r="H98" s="180">
        <v>336</v>
      </c>
      <c r="I98" s="181"/>
      <c r="J98" s="182">
        <f t="shared" si="0"/>
        <v>0</v>
      </c>
      <c r="K98" s="178" t="s">
        <v>267</v>
      </c>
      <c r="L98" s="183"/>
      <c r="M98" s="184" t="s">
        <v>19</v>
      </c>
      <c r="N98" s="185" t="s">
        <v>43</v>
      </c>
      <c r="O98" s="62"/>
      <c r="P98" s="172">
        <f t="shared" si="1"/>
        <v>0</v>
      </c>
      <c r="Q98" s="172">
        <v>0</v>
      </c>
      <c r="R98" s="172">
        <f t="shared" si="2"/>
        <v>0</v>
      </c>
      <c r="S98" s="172">
        <v>0</v>
      </c>
      <c r="T98" s="173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74" t="s">
        <v>149</v>
      </c>
      <c r="AT98" s="174" t="s">
        <v>145</v>
      </c>
      <c r="AU98" s="174" t="s">
        <v>72</v>
      </c>
      <c r="AY98" s="15" t="s">
        <v>117</v>
      </c>
      <c r="BE98" s="175">
        <f t="shared" si="4"/>
        <v>0</v>
      </c>
      <c r="BF98" s="175">
        <f t="shared" si="5"/>
        <v>0</v>
      </c>
      <c r="BG98" s="175">
        <f t="shared" si="6"/>
        <v>0</v>
      </c>
      <c r="BH98" s="175">
        <f t="shared" si="7"/>
        <v>0</v>
      </c>
      <c r="BI98" s="175">
        <f t="shared" si="8"/>
        <v>0</v>
      </c>
      <c r="BJ98" s="15" t="s">
        <v>80</v>
      </c>
      <c r="BK98" s="175">
        <f t="shared" si="9"/>
        <v>0</v>
      </c>
      <c r="BL98" s="15" t="s">
        <v>116</v>
      </c>
      <c r="BM98" s="174" t="s">
        <v>311</v>
      </c>
    </row>
    <row r="99" spans="1:65" s="2" customFormat="1" ht="16.5" customHeight="1">
      <c r="A99" s="32"/>
      <c r="B99" s="33"/>
      <c r="C99" s="176" t="s">
        <v>181</v>
      </c>
      <c r="D99" s="176" t="s">
        <v>145</v>
      </c>
      <c r="E99" s="177" t="s">
        <v>312</v>
      </c>
      <c r="F99" s="178" t="s">
        <v>313</v>
      </c>
      <c r="G99" s="179" t="s">
        <v>121</v>
      </c>
      <c r="H99" s="180">
        <v>48</v>
      </c>
      <c r="I99" s="181"/>
      <c r="J99" s="182">
        <f t="shared" si="0"/>
        <v>0</v>
      </c>
      <c r="K99" s="178" t="s">
        <v>267</v>
      </c>
      <c r="L99" s="183"/>
      <c r="M99" s="184" t="s">
        <v>19</v>
      </c>
      <c r="N99" s="185" t="s">
        <v>43</v>
      </c>
      <c r="O99" s="62"/>
      <c r="P99" s="172">
        <f t="shared" si="1"/>
        <v>0</v>
      </c>
      <c r="Q99" s="172">
        <v>0</v>
      </c>
      <c r="R99" s="172">
        <f t="shared" si="2"/>
        <v>0</v>
      </c>
      <c r="S99" s="172">
        <v>0</v>
      </c>
      <c r="T99" s="173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74" t="s">
        <v>149</v>
      </c>
      <c r="AT99" s="174" t="s">
        <v>145</v>
      </c>
      <c r="AU99" s="174" t="s">
        <v>72</v>
      </c>
      <c r="AY99" s="15" t="s">
        <v>117</v>
      </c>
      <c r="BE99" s="175">
        <f t="shared" si="4"/>
        <v>0</v>
      </c>
      <c r="BF99" s="175">
        <f t="shared" si="5"/>
        <v>0</v>
      </c>
      <c r="BG99" s="175">
        <f t="shared" si="6"/>
        <v>0</v>
      </c>
      <c r="BH99" s="175">
        <f t="shared" si="7"/>
        <v>0</v>
      </c>
      <c r="BI99" s="175">
        <f t="shared" si="8"/>
        <v>0</v>
      </c>
      <c r="BJ99" s="15" t="s">
        <v>80</v>
      </c>
      <c r="BK99" s="175">
        <f t="shared" si="9"/>
        <v>0</v>
      </c>
      <c r="BL99" s="15" t="s">
        <v>116</v>
      </c>
      <c r="BM99" s="174" t="s">
        <v>314</v>
      </c>
    </row>
    <row r="100" spans="1:65" s="2" customFormat="1" ht="16.5" customHeight="1">
      <c r="A100" s="32"/>
      <c r="B100" s="33"/>
      <c r="C100" s="176" t="s">
        <v>185</v>
      </c>
      <c r="D100" s="176" t="s">
        <v>145</v>
      </c>
      <c r="E100" s="177" t="s">
        <v>315</v>
      </c>
      <c r="F100" s="178" t="s">
        <v>316</v>
      </c>
      <c r="G100" s="179" t="s">
        <v>121</v>
      </c>
      <c r="H100" s="180">
        <v>96</v>
      </c>
      <c r="I100" s="181"/>
      <c r="J100" s="182">
        <f t="shared" si="0"/>
        <v>0</v>
      </c>
      <c r="K100" s="178" t="s">
        <v>267</v>
      </c>
      <c r="L100" s="183"/>
      <c r="M100" s="184" t="s">
        <v>19</v>
      </c>
      <c r="N100" s="185" t="s">
        <v>43</v>
      </c>
      <c r="O100" s="62"/>
      <c r="P100" s="172">
        <f t="shared" si="1"/>
        <v>0</v>
      </c>
      <c r="Q100" s="172">
        <v>0</v>
      </c>
      <c r="R100" s="172">
        <f t="shared" si="2"/>
        <v>0</v>
      </c>
      <c r="S100" s="172">
        <v>0</v>
      </c>
      <c r="T100" s="173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74" t="s">
        <v>149</v>
      </c>
      <c r="AT100" s="174" t="s">
        <v>145</v>
      </c>
      <c r="AU100" s="174" t="s">
        <v>72</v>
      </c>
      <c r="AY100" s="15" t="s">
        <v>117</v>
      </c>
      <c r="BE100" s="175">
        <f t="shared" si="4"/>
        <v>0</v>
      </c>
      <c r="BF100" s="175">
        <f t="shared" si="5"/>
        <v>0</v>
      </c>
      <c r="BG100" s="175">
        <f t="shared" si="6"/>
        <v>0</v>
      </c>
      <c r="BH100" s="175">
        <f t="shared" si="7"/>
        <v>0</v>
      </c>
      <c r="BI100" s="175">
        <f t="shared" si="8"/>
        <v>0</v>
      </c>
      <c r="BJ100" s="15" t="s">
        <v>80</v>
      </c>
      <c r="BK100" s="175">
        <f t="shared" si="9"/>
        <v>0</v>
      </c>
      <c r="BL100" s="15" t="s">
        <v>116</v>
      </c>
      <c r="BM100" s="174" t="s">
        <v>317</v>
      </c>
    </row>
    <row r="101" spans="1:65" s="11" customFormat="1" ht="25.9" customHeight="1">
      <c r="B101" s="149"/>
      <c r="C101" s="150"/>
      <c r="D101" s="151" t="s">
        <v>71</v>
      </c>
      <c r="E101" s="152" t="s">
        <v>318</v>
      </c>
      <c r="F101" s="152" t="s">
        <v>319</v>
      </c>
      <c r="G101" s="150"/>
      <c r="H101" s="150"/>
      <c r="I101" s="153"/>
      <c r="J101" s="154">
        <f>BK101</f>
        <v>0</v>
      </c>
      <c r="K101" s="150"/>
      <c r="L101" s="155"/>
      <c r="M101" s="156"/>
      <c r="N101" s="157"/>
      <c r="O101" s="157"/>
      <c r="P101" s="158">
        <f>P102+P106</f>
        <v>0</v>
      </c>
      <c r="Q101" s="157"/>
      <c r="R101" s="158">
        <f>R102+R106</f>
        <v>0</v>
      </c>
      <c r="S101" s="157"/>
      <c r="T101" s="159">
        <f>T102+T106</f>
        <v>0</v>
      </c>
      <c r="AR101" s="160" t="s">
        <v>80</v>
      </c>
      <c r="AT101" s="161" t="s">
        <v>71</v>
      </c>
      <c r="AU101" s="161" t="s">
        <v>72</v>
      </c>
      <c r="AY101" s="160" t="s">
        <v>117</v>
      </c>
      <c r="BK101" s="162">
        <f>BK102+BK106</f>
        <v>0</v>
      </c>
    </row>
    <row r="102" spans="1:65" s="11" customFormat="1" ht="22.9" customHeight="1">
      <c r="B102" s="149"/>
      <c r="C102" s="150"/>
      <c r="D102" s="151" t="s">
        <v>71</v>
      </c>
      <c r="E102" s="204" t="s">
        <v>80</v>
      </c>
      <c r="F102" s="204" t="s">
        <v>320</v>
      </c>
      <c r="G102" s="150"/>
      <c r="H102" s="150"/>
      <c r="I102" s="153"/>
      <c r="J102" s="205">
        <f>BK102</f>
        <v>0</v>
      </c>
      <c r="K102" s="150"/>
      <c r="L102" s="155"/>
      <c r="M102" s="156"/>
      <c r="N102" s="157"/>
      <c r="O102" s="157"/>
      <c r="P102" s="158">
        <f>SUM(P103:P105)</f>
        <v>0</v>
      </c>
      <c r="Q102" s="157"/>
      <c r="R102" s="158">
        <f>SUM(R103:R105)</f>
        <v>0</v>
      </c>
      <c r="S102" s="157"/>
      <c r="T102" s="159">
        <f>SUM(T103:T105)</f>
        <v>0</v>
      </c>
      <c r="AR102" s="160" t="s">
        <v>80</v>
      </c>
      <c r="AT102" s="161" t="s">
        <v>71</v>
      </c>
      <c r="AU102" s="161" t="s">
        <v>80</v>
      </c>
      <c r="AY102" s="160" t="s">
        <v>117</v>
      </c>
      <c r="BK102" s="162">
        <f>SUM(BK103:BK105)</f>
        <v>0</v>
      </c>
    </row>
    <row r="103" spans="1:65" s="2" customFormat="1" ht="24.2" customHeight="1">
      <c r="A103" s="32"/>
      <c r="B103" s="33"/>
      <c r="C103" s="163" t="s">
        <v>189</v>
      </c>
      <c r="D103" s="163" t="s">
        <v>118</v>
      </c>
      <c r="E103" s="164" t="s">
        <v>321</v>
      </c>
      <c r="F103" s="165" t="s">
        <v>322</v>
      </c>
      <c r="G103" s="166" t="s">
        <v>271</v>
      </c>
      <c r="H103" s="167">
        <v>12</v>
      </c>
      <c r="I103" s="168"/>
      <c r="J103" s="169">
        <f>ROUND(I103*H103,2)</f>
        <v>0</v>
      </c>
      <c r="K103" s="165" t="s">
        <v>19</v>
      </c>
      <c r="L103" s="37"/>
      <c r="M103" s="170" t="s">
        <v>19</v>
      </c>
      <c r="N103" s="171" t="s">
        <v>43</v>
      </c>
      <c r="O103" s="62"/>
      <c r="P103" s="172">
        <f>O103*H103</f>
        <v>0</v>
      </c>
      <c r="Q103" s="172">
        <v>0</v>
      </c>
      <c r="R103" s="172">
        <f>Q103*H103</f>
        <v>0</v>
      </c>
      <c r="S103" s="172">
        <v>0</v>
      </c>
      <c r="T103" s="173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74" t="s">
        <v>116</v>
      </c>
      <c r="AT103" s="174" t="s">
        <v>118</v>
      </c>
      <c r="AU103" s="174" t="s">
        <v>82</v>
      </c>
      <c r="AY103" s="15" t="s">
        <v>117</v>
      </c>
      <c r="BE103" s="175">
        <f>IF(N103="základní",J103,0)</f>
        <v>0</v>
      </c>
      <c r="BF103" s="175">
        <f>IF(N103="snížená",J103,0)</f>
        <v>0</v>
      </c>
      <c r="BG103" s="175">
        <f>IF(N103="zákl. přenesená",J103,0)</f>
        <v>0</v>
      </c>
      <c r="BH103" s="175">
        <f>IF(N103="sníž. přenesená",J103,0)</f>
        <v>0</v>
      </c>
      <c r="BI103" s="175">
        <f>IF(N103="nulová",J103,0)</f>
        <v>0</v>
      </c>
      <c r="BJ103" s="15" t="s">
        <v>80</v>
      </c>
      <c r="BK103" s="175">
        <f>ROUND(I103*H103,2)</f>
        <v>0</v>
      </c>
      <c r="BL103" s="15" t="s">
        <v>116</v>
      </c>
      <c r="BM103" s="174" t="s">
        <v>323</v>
      </c>
    </row>
    <row r="104" spans="1:65" s="2" customFormat="1" ht="24.2" customHeight="1">
      <c r="A104" s="32"/>
      <c r="B104" s="33"/>
      <c r="C104" s="163" t="s">
        <v>193</v>
      </c>
      <c r="D104" s="163" t="s">
        <v>118</v>
      </c>
      <c r="E104" s="164" t="s">
        <v>324</v>
      </c>
      <c r="F104" s="165" t="s">
        <v>325</v>
      </c>
      <c r="G104" s="166" t="s">
        <v>271</v>
      </c>
      <c r="H104" s="167">
        <v>12</v>
      </c>
      <c r="I104" s="168"/>
      <c r="J104" s="169">
        <f>ROUND(I104*H104,2)</f>
        <v>0</v>
      </c>
      <c r="K104" s="165" t="s">
        <v>19</v>
      </c>
      <c r="L104" s="37"/>
      <c r="M104" s="170" t="s">
        <v>19</v>
      </c>
      <c r="N104" s="171" t="s">
        <v>43</v>
      </c>
      <c r="O104" s="62"/>
      <c r="P104" s="172">
        <f>O104*H104</f>
        <v>0</v>
      </c>
      <c r="Q104" s="172">
        <v>0</v>
      </c>
      <c r="R104" s="172">
        <f>Q104*H104</f>
        <v>0</v>
      </c>
      <c r="S104" s="172">
        <v>0</v>
      </c>
      <c r="T104" s="173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74" t="s">
        <v>116</v>
      </c>
      <c r="AT104" s="174" t="s">
        <v>118</v>
      </c>
      <c r="AU104" s="174" t="s">
        <v>82</v>
      </c>
      <c r="AY104" s="15" t="s">
        <v>117</v>
      </c>
      <c r="BE104" s="175">
        <f>IF(N104="základní",J104,0)</f>
        <v>0</v>
      </c>
      <c r="BF104" s="175">
        <f>IF(N104="snížená",J104,0)</f>
        <v>0</v>
      </c>
      <c r="BG104" s="175">
        <f>IF(N104="zákl. přenesená",J104,0)</f>
        <v>0</v>
      </c>
      <c r="BH104" s="175">
        <f>IF(N104="sníž. přenesená",J104,0)</f>
        <v>0</v>
      </c>
      <c r="BI104" s="175">
        <f>IF(N104="nulová",J104,0)</f>
        <v>0</v>
      </c>
      <c r="BJ104" s="15" t="s">
        <v>80</v>
      </c>
      <c r="BK104" s="175">
        <f>ROUND(I104*H104,2)</f>
        <v>0</v>
      </c>
      <c r="BL104" s="15" t="s">
        <v>116</v>
      </c>
      <c r="BM104" s="174" t="s">
        <v>326</v>
      </c>
    </row>
    <row r="105" spans="1:65" s="2" customFormat="1" ht="16.5" customHeight="1">
      <c r="A105" s="32"/>
      <c r="B105" s="33"/>
      <c r="C105" s="163" t="s">
        <v>197</v>
      </c>
      <c r="D105" s="163" t="s">
        <v>118</v>
      </c>
      <c r="E105" s="164" t="s">
        <v>327</v>
      </c>
      <c r="F105" s="165" t="s">
        <v>328</v>
      </c>
      <c r="G105" s="166" t="s">
        <v>271</v>
      </c>
      <c r="H105" s="167">
        <v>12</v>
      </c>
      <c r="I105" s="168"/>
      <c r="J105" s="169">
        <f>ROUND(I105*H105,2)</f>
        <v>0</v>
      </c>
      <c r="K105" s="165" t="s">
        <v>19</v>
      </c>
      <c r="L105" s="37"/>
      <c r="M105" s="170" t="s">
        <v>19</v>
      </c>
      <c r="N105" s="171" t="s">
        <v>43</v>
      </c>
      <c r="O105" s="62"/>
      <c r="P105" s="172">
        <f>O105*H105</f>
        <v>0</v>
      </c>
      <c r="Q105" s="172">
        <v>0</v>
      </c>
      <c r="R105" s="172">
        <f>Q105*H105</f>
        <v>0</v>
      </c>
      <c r="S105" s="172">
        <v>0</v>
      </c>
      <c r="T105" s="173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74" t="s">
        <v>116</v>
      </c>
      <c r="AT105" s="174" t="s">
        <v>118</v>
      </c>
      <c r="AU105" s="174" t="s">
        <v>82</v>
      </c>
      <c r="AY105" s="15" t="s">
        <v>117</v>
      </c>
      <c r="BE105" s="175">
        <f>IF(N105="základní",J105,0)</f>
        <v>0</v>
      </c>
      <c r="BF105" s="175">
        <f>IF(N105="snížená",J105,0)</f>
        <v>0</v>
      </c>
      <c r="BG105" s="175">
        <f>IF(N105="zákl. přenesená",J105,0)</f>
        <v>0</v>
      </c>
      <c r="BH105" s="175">
        <f>IF(N105="sníž. přenesená",J105,0)</f>
        <v>0</v>
      </c>
      <c r="BI105" s="175">
        <f>IF(N105="nulová",J105,0)</f>
        <v>0</v>
      </c>
      <c r="BJ105" s="15" t="s">
        <v>80</v>
      </c>
      <c r="BK105" s="175">
        <f>ROUND(I105*H105,2)</f>
        <v>0</v>
      </c>
      <c r="BL105" s="15" t="s">
        <v>116</v>
      </c>
      <c r="BM105" s="174" t="s">
        <v>329</v>
      </c>
    </row>
    <row r="106" spans="1:65" s="11" customFormat="1" ht="22.9" customHeight="1">
      <c r="B106" s="149"/>
      <c r="C106" s="150"/>
      <c r="D106" s="151" t="s">
        <v>71</v>
      </c>
      <c r="E106" s="204" t="s">
        <v>135</v>
      </c>
      <c r="F106" s="204" t="s">
        <v>330</v>
      </c>
      <c r="G106" s="150"/>
      <c r="H106" s="150"/>
      <c r="I106" s="153"/>
      <c r="J106" s="205">
        <f>BK106</f>
        <v>0</v>
      </c>
      <c r="K106" s="150"/>
      <c r="L106" s="155"/>
      <c r="M106" s="156"/>
      <c r="N106" s="157"/>
      <c r="O106" s="157"/>
      <c r="P106" s="158">
        <f>SUM(P107:P124)</f>
        <v>0</v>
      </c>
      <c r="Q106" s="157"/>
      <c r="R106" s="158">
        <f>SUM(R107:R124)</f>
        <v>0</v>
      </c>
      <c r="S106" s="157"/>
      <c r="T106" s="159">
        <f>SUM(T107:T124)</f>
        <v>0</v>
      </c>
      <c r="AR106" s="160" t="s">
        <v>80</v>
      </c>
      <c r="AT106" s="161" t="s">
        <v>71</v>
      </c>
      <c r="AU106" s="161" t="s">
        <v>80</v>
      </c>
      <c r="AY106" s="160" t="s">
        <v>117</v>
      </c>
      <c r="BK106" s="162">
        <f>SUM(BK107:BK124)</f>
        <v>0</v>
      </c>
    </row>
    <row r="107" spans="1:65" s="2" customFormat="1" ht="37.9" customHeight="1">
      <c r="A107" s="32"/>
      <c r="B107" s="33"/>
      <c r="C107" s="163" t="s">
        <v>7</v>
      </c>
      <c r="D107" s="163" t="s">
        <v>118</v>
      </c>
      <c r="E107" s="164" t="s">
        <v>331</v>
      </c>
      <c r="F107" s="165" t="s">
        <v>332</v>
      </c>
      <c r="G107" s="166" t="s">
        <v>271</v>
      </c>
      <c r="H107" s="167">
        <v>45</v>
      </c>
      <c r="I107" s="168"/>
      <c r="J107" s="169">
        <f>ROUND(I107*H107,2)</f>
        <v>0</v>
      </c>
      <c r="K107" s="165" t="s">
        <v>267</v>
      </c>
      <c r="L107" s="37"/>
      <c r="M107" s="170" t="s">
        <v>19</v>
      </c>
      <c r="N107" s="171" t="s">
        <v>43</v>
      </c>
      <c r="O107" s="62"/>
      <c r="P107" s="172">
        <f>O107*H107</f>
        <v>0</v>
      </c>
      <c r="Q107" s="172">
        <v>0</v>
      </c>
      <c r="R107" s="172">
        <f>Q107*H107</f>
        <v>0</v>
      </c>
      <c r="S107" s="172">
        <v>0</v>
      </c>
      <c r="T107" s="173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74" t="s">
        <v>116</v>
      </c>
      <c r="AT107" s="174" t="s">
        <v>118</v>
      </c>
      <c r="AU107" s="174" t="s">
        <v>82</v>
      </c>
      <c r="AY107" s="15" t="s">
        <v>117</v>
      </c>
      <c r="BE107" s="175">
        <f>IF(N107="základní",J107,0)</f>
        <v>0</v>
      </c>
      <c r="BF107" s="175">
        <f>IF(N107="snížená",J107,0)</f>
        <v>0</v>
      </c>
      <c r="BG107" s="175">
        <f>IF(N107="zákl. přenesená",J107,0)</f>
        <v>0</v>
      </c>
      <c r="BH107" s="175">
        <f>IF(N107="sníž. přenesená",J107,0)</f>
        <v>0</v>
      </c>
      <c r="BI107" s="175">
        <f>IF(N107="nulová",J107,0)</f>
        <v>0</v>
      </c>
      <c r="BJ107" s="15" t="s">
        <v>80</v>
      </c>
      <c r="BK107" s="175">
        <f>ROUND(I107*H107,2)</f>
        <v>0</v>
      </c>
      <c r="BL107" s="15" t="s">
        <v>116</v>
      </c>
      <c r="BM107" s="174" t="s">
        <v>333</v>
      </c>
    </row>
    <row r="108" spans="1:65" s="2" customFormat="1" ht="66.75" customHeight="1">
      <c r="A108" s="32"/>
      <c r="B108" s="33"/>
      <c r="C108" s="163" t="s">
        <v>204</v>
      </c>
      <c r="D108" s="163" t="s">
        <v>118</v>
      </c>
      <c r="E108" s="164" t="s">
        <v>334</v>
      </c>
      <c r="F108" s="165" t="s">
        <v>335</v>
      </c>
      <c r="G108" s="166" t="s">
        <v>271</v>
      </c>
      <c r="H108" s="167">
        <v>45</v>
      </c>
      <c r="I108" s="168"/>
      <c r="J108" s="169">
        <f>ROUND(I108*H108,2)</f>
        <v>0</v>
      </c>
      <c r="K108" s="165" t="s">
        <v>267</v>
      </c>
      <c r="L108" s="37"/>
      <c r="M108" s="170" t="s">
        <v>19</v>
      </c>
      <c r="N108" s="171" t="s">
        <v>43</v>
      </c>
      <c r="O108" s="62"/>
      <c r="P108" s="172">
        <f>O108*H108</f>
        <v>0</v>
      </c>
      <c r="Q108" s="172">
        <v>0</v>
      </c>
      <c r="R108" s="172">
        <f>Q108*H108</f>
        <v>0</v>
      </c>
      <c r="S108" s="172">
        <v>0</v>
      </c>
      <c r="T108" s="173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74" t="s">
        <v>116</v>
      </c>
      <c r="AT108" s="174" t="s">
        <v>118</v>
      </c>
      <c r="AU108" s="174" t="s">
        <v>82</v>
      </c>
      <c r="AY108" s="15" t="s">
        <v>117</v>
      </c>
      <c r="BE108" s="175">
        <f>IF(N108="základní",J108,0)</f>
        <v>0</v>
      </c>
      <c r="BF108" s="175">
        <f>IF(N108="snížená",J108,0)</f>
        <v>0</v>
      </c>
      <c r="BG108" s="175">
        <f>IF(N108="zákl. přenesená",J108,0)</f>
        <v>0</v>
      </c>
      <c r="BH108" s="175">
        <f>IF(N108="sníž. přenesená",J108,0)</f>
        <v>0</v>
      </c>
      <c r="BI108" s="175">
        <f>IF(N108="nulová",J108,0)</f>
        <v>0</v>
      </c>
      <c r="BJ108" s="15" t="s">
        <v>80</v>
      </c>
      <c r="BK108" s="175">
        <f>ROUND(I108*H108,2)</f>
        <v>0</v>
      </c>
      <c r="BL108" s="15" t="s">
        <v>116</v>
      </c>
      <c r="BM108" s="174" t="s">
        <v>336</v>
      </c>
    </row>
    <row r="109" spans="1:65" s="2" customFormat="1" ht="78" customHeight="1">
      <c r="A109" s="32"/>
      <c r="B109" s="33"/>
      <c r="C109" s="163" t="s">
        <v>208</v>
      </c>
      <c r="D109" s="163" t="s">
        <v>118</v>
      </c>
      <c r="E109" s="164" t="s">
        <v>337</v>
      </c>
      <c r="F109" s="165" t="s">
        <v>338</v>
      </c>
      <c r="G109" s="166" t="s">
        <v>121</v>
      </c>
      <c r="H109" s="167">
        <v>50</v>
      </c>
      <c r="I109" s="168"/>
      <c r="J109" s="169">
        <f>ROUND(I109*H109,2)</f>
        <v>0</v>
      </c>
      <c r="K109" s="165" t="s">
        <v>267</v>
      </c>
      <c r="L109" s="37"/>
      <c r="M109" s="170" t="s">
        <v>19</v>
      </c>
      <c r="N109" s="171" t="s">
        <v>43</v>
      </c>
      <c r="O109" s="62"/>
      <c r="P109" s="172">
        <f>O109*H109</f>
        <v>0</v>
      </c>
      <c r="Q109" s="172">
        <v>0</v>
      </c>
      <c r="R109" s="172">
        <f>Q109*H109</f>
        <v>0</v>
      </c>
      <c r="S109" s="172">
        <v>0</v>
      </c>
      <c r="T109" s="173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74" t="s">
        <v>116</v>
      </c>
      <c r="AT109" s="174" t="s">
        <v>118</v>
      </c>
      <c r="AU109" s="174" t="s">
        <v>82</v>
      </c>
      <c r="AY109" s="15" t="s">
        <v>117</v>
      </c>
      <c r="BE109" s="175">
        <f>IF(N109="základní",J109,0)</f>
        <v>0</v>
      </c>
      <c r="BF109" s="175">
        <f>IF(N109="snížená",J109,0)</f>
        <v>0</v>
      </c>
      <c r="BG109" s="175">
        <f>IF(N109="zákl. přenesená",J109,0)</f>
        <v>0</v>
      </c>
      <c r="BH109" s="175">
        <f>IF(N109="sníž. přenesená",J109,0)</f>
        <v>0</v>
      </c>
      <c r="BI109" s="175">
        <f>IF(N109="nulová",J109,0)</f>
        <v>0</v>
      </c>
      <c r="BJ109" s="15" t="s">
        <v>80</v>
      </c>
      <c r="BK109" s="175">
        <f>ROUND(I109*H109,2)</f>
        <v>0</v>
      </c>
      <c r="BL109" s="15" t="s">
        <v>116</v>
      </c>
      <c r="BM109" s="174" t="s">
        <v>339</v>
      </c>
    </row>
    <row r="110" spans="1:65" s="2" customFormat="1" ht="19.5">
      <c r="A110" s="32"/>
      <c r="B110" s="33"/>
      <c r="C110" s="34"/>
      <c r="D110" s="186" t="s">
        <v>217</v>
      </c>
      <c r="E110" s="34"/>
      <c r="F110" s="187" t="s">
        <v>340</v>
      </c>
      <c r="G110" s="34"/>
      <c r="H110" s="34"/>
      <c r="I110" s="188"/>
      <c r="J110" s="34"/>
      <c r="K110" s="34"/>
      <c r="L110" s="37"/>
      <c r="M110" s="189"/>
      <c r="N110" s="190"/>
      <c r="O110" s="62"/>
      <c r="P110" s="62"/>
      <c r="Q110" s="62"/>
      <c r="R110" s="62"/>
      <c r="S110" s="62"/>
      <c r="T110" s="63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5" t="s">
        <v>217</v>
      </c>
      <c r="AU110" s="15" t="s">
        <v>82</v>
      </c>
    </row>
    <row r="111" spans="1:65" s="2" customFormat="1" ht="24.2" customHeight="1">
      <c r="A111" s="32"/>
      <c r="B111" s="33"/>
      <c r="C111" s="163" t="s">
        <v>212</v>
      </c>
      <c r="D111" s="163" t="s">
        <v>118</v>
      </c>
      <c r="E111" s="164" t="s">
        <v>341</v>
      </c>
      <c r="F111" s="165" t="s">
        <v>342</v>
      </c>
      <c r="G111" s="166" t="s">
        <v>121</v>
      </c>
      <c r="H111" s="167">
        <v>50</v>
      </c>
      <c r="I111" s="168"/>
      <c r="J111" s="169">
        <f>ROUND(I111*H111,2)</f>
        <v>0</v>
      </c>
      <c r="K111" s="165" t="s">
        <v>267</v>
      </c>
      <c r="L111" s="37"/>
      <c r="M111" s="170" t="s">
        <v>19</v>
      </c>
      <c r="N111" s="171" t="s">
        <v>43</v>
      </c>
      <c r="O111" s="62"/>
      <c r="P111" s="172">
        <f>O111*H111</f>
        <v>0</v>
      </c>
      <c r="Q111" s="172">
        <v>0</v>
      </c>
      <c r="R111" s="172">
        <f>Q111*H111</f>
        <v>0</v>
      </c>
      <c r="S111" s="172">
        <v>0</v>
      </c>
      <c r="T111" s="173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74" t="s">
        <v>116</v>
      </c>
      <c r="AT111" s="174" t="s">
        <v>118</v>
      </c>
      <c r="AU111" s="174" t="s">
        <v>82</v>
      </c>
      <c r="AY111" s="15" t="s">
        <v>117</v>
      </c>
      <c r="BE111" s="175">
        <f>IF(N111="základní",J111,0)</f>
        <v>0</v>
      </c>
      <c r="BF111" s="175">
        <f>IF(N111="snížená",J111,0)</f>
        <v>0</v>
      </c>
      <c r="BG111" s="175">
        <f>IF(N111="zákl. přenesená",J111,0)</f>
        <v>0</v>
      </c>
      <c r="BH111" s="175">
        <f>IF(N111="sníž. přenesená",J111,0)</f>
        <v>0</v>
      </c>
      <c r="BI111" s="175">
        <f>IF(N111="nulová",J111,0)</f>
        <v>0</v>
      </c>
      <c r="BJ111" s="15" t="s">
        <v>80</v>
      </c>
      <c r="BK111" s="175">
        <f>ROUND(I111*H111,2)</f>
        <v>0</v>
      </c>
      <c r="BL111" s="15" t="s">
        <v>116</v>
      </c>
      <c r="BM111" s="174" t="s">
        <v>343</v>
      </c>
    </row>
    <row r="112" spans="1:65" s="2" customFormat="1" ht="19.5">
      <c r="A112" s="32"/>
      <c r="B112" s="33"/>
      <c r="C112" s="34"/>
      <c r="D112" s="186" t="s">
        <v>217</v>
      </c>
      <c r="E112" s="34"/>
      <c r="F112" s="187" t="s">
        <v>340</v>
      </c>
      <c r="G112" s="34"/>
      <c r="H112" s="34"/>
      <c r="I112" s="188"/>
      <c r="J112" s="34"/>
      <c r="K112" s="34"/>
      <c r="L112" s="37"/>
      <c r="M112" s="189"/>
      <c r="N112" s="190"/>
      <c r="O112" s="62"/>
      <c r="P112" s="62"/>
      <c r="Q112" s="62"/>
      <c r="R112" s="62"/>
      <c r="S112" s="62"/>
      <c r="T112" s="63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5" t="s">
        <v>217</v>
      </c>
      <c r="AU112" s="15" t="s">
        <v>82</v>
      </c>
    </row>
    <row r="113" spans="1:65" s="2" customFormat="1" ht="24.2" customHeight="1">
      <c r="A113" s="32"/>
      <c r="B113" s="33"/>
      <c r="C113" s="163" t="s">
        <v>219</v>
      </c>
      <c r="D113" s="163" t="s">
        <v>118</v>
      </c>
      <c r="E113" s="164" t="s">
        <v>344</v>
      </c>
      <c r="F113" s="165" t="s">
        <v>345</v>
      </c>
      <c r="G113" s="166" t="s">
        <v>121</v>
      </c>
      <c r="H113" s="167">
        <v>16</v>
      </c>
      <c r="I113" s="168"/>
      <c r="J113" s="169">
        <f>ROUND(I113*H113,2)</f>
        <v>0</v>
      </c>
      <c r="K113" s="165" t="s">
        <v>267</v>
      </c>
      <c r="L113" s="37"/>
      <c r="M113" s="170" t="s">
        <v>19</v>
      </c>
      <c r="N113" s="171" t="s">
        <v>43</v>
      </c>
      <c r="O113" s="62"/>
      <c r="P113" s="172">
        <f>O113*H113</f>
        <v>0</v>
      </c>
      <c r="Q113" s="172">
        <v>0</v>
      </c>
      <c r="R113" s="172">
        <f>Q113*H113</f>
        <v>0</v>
      </c>
      <c r="S113" s="172">
        <v>0</v>
      </c>
      <c r="T113" s="173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74" t="s">
        <v>116</v>
      </c>
      <c r="AT113" s="174" t="s">
        <v>118</v>
      </c>
      <c r="AU113" s="174" t="s">
        <v>82</v>
      </c>
      <c r="AY113" s="15" t="s">
        <v>117</v>
      </c>
      <c r="BE113" s="175">
        <f>IF(N113="základní",J113,0)</f>
        <v>0</v>
      </c>
      <c r="BF113" s="175">
        <f>IF(N113="snížená",J113,0)</f>
        <v>0</v>
      </c>
      <c r="BG113" s="175">
        <f>IF(N113="zákl. přenesená",J113,0)</f>
        <v>0</v>
      </c>
      <c r="BH113" s="175">
        <f>IF(N113="sníž. přenesená",J113,0)</f>
        <v>0</v>
      </c>
      <c r="BI113" s="175">
        <f>IF(N113="nulová",J113,0)</f>
        <v>0</v>
      </c>
      <c r="BJ113" s="15" t="s">
        <v>80</v>
      </c>
      <c r="BK113" s="175">
        <f>ROUND(I113*H113,2)</f>
        <v>0</v>
      </c>
      <c r="BL113" s="15" t="s">
        <v>116</v>
      </c>
      <c r="BM113" s="174" t="s">
        <v>346</v>
      </c>
    </row>
    <row r="114" spans="1:65" s="2" customFormat="1" ht="19.5">
      <c r="A114" s="32"/>
      <c r="B114" s="33"/>
      <c r="C114" s="34"/>
      <c r="D114" s="186" t="s">
        <v>217</v>
      </c>
      <c r="E114" s="34"/>
      <c r="F114" s="187" t="s">
        <v>340</v>
      </c>
      <c r="G114" s="34"/>
      <c r="H114" s="34"/>
      <c r="I114" s="188"/>
      <c r="J114" s="34"/>
      <c r="K114" s="34"/>
      <c r="L114" s="37"/>
      <c r="M114" s="189"/>
      <c r="N114" s="190"/>
      <c r="O114" s="62"/>
      <c r="P114" s="62"/>
      <c r="Q114" s="62"/>
      <c r="R114" s="62"/>
      <c r="S114" s="62"/>
      <c r="T114" s="63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5" t="s">
        <v>217</v>
      </c>
      <c r="AU114" s="15" t="s">
        <v>82</v>
      </c>
    </row>
    <row r="115" spans="1:65" s="2" customFormat="1" ht="62.65" customHeight="1">
      <c r="A115" s="32"/>
      <c r="B115" s="33"/>
      <c r="C115" s="163" t="s">
        <v>347</v>
      </c>
      <c r="D115" s="163" t="s">
        <v>118</v>
      </c>
      <c r="E115" s="164" t="s">
        <v>348</v>
      </c>
      <c r="F115" s="165" t="s">
        <v>349</v>
      </c>
      <c r="G115" s="166" t="s">
        <v>138</v>
      </c>
      <c r="H115" s="167">
        <v>128</v>
      </c>
      <c r="I115" s="168"/>
      <c r="J115" s="169">
        <f>ROUND(I115*H115,2)</f>
        <v>0</v>
      </c>
      <c r="K115" s="165" t="s">
        <v>267</v>
      </c>
      <c r="L115" s="37"/>
      <c r="M115" s="170" t="s">
        <v>19</v>
      </c>
      <c r="N115" s="171" t="s">
        <v>43</v>
      </c>
      <c r="O115" s="62"/>
      <c r="P115" s="172">
        <f>O115*H115</f>
        <v>0</v>
      </c>
      <c r="Q115" s="172">
        <v>0</v>
      </c>
      <c r="R115" s="172">
        <f>Q115*H115</f>
        <v>0</v>
      </c>
      <c r="S115" s="172">
        <v>0</v>
      </c>
      <c r="T115" s="173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74" t="s">
        <v>116</v>
      </c>
      <c r="AT115" s="174" t="s">
        <v>118</v>
      </c>
      <c r="AU115" s="174" t="s">
        <v>82</v>
      </c>
      <c r="AY115" s="15" t="s">
        <v>117</v>
      </c>
      <c r="BE115" s="175">
        <f>IF(N115="základní",J115,0)</f>
        <v>0</v>
      </c>
      <c r="BF115" s="175">
        <f>IF(N115="snížená",J115,0)</f>
        <v>0</v>
      </c>
      <c r="BG115" s="175">
        <f>IF(N115="zákl. přenesená",J115,0)</f>
        <v>0</v>
      </c>
      <c r="BH115" s="175">
        <f>IF(N115="sníž. přenesená",J115,0)</f>
        <v>0</v>
      </c>
      <c r="BI115" s="175">
        <f>IF(N115="nulová",J115,0)</f>
        <v>0</v>
      </c>
      <c r="BJ115" s="15" t="s">
        <v>80</v>
      </c>
      <c r="BK115" s="175">
        <f>ROUND(I115*H115,2)</f>
        <v>0</v>
      </c>
      <c r="BL115" s="15" t="s">
        <v>116</v>
      </c>
      <c r="BM115" s="174" t="s">
        <v>350</v>
      </c>
    </row>
    <row r="116" spans="1:65" s="2" customFormat="1" ht="19.5">
      <c r="A116" s="32"/>
      <c r="B116" s="33"/>
      <c r="C116" s="34"/>
      <c r="D116" s="186" t="s">
        <v>217</v>
      </c>
      <c r="E116" s="34"/>
      <c r="F116" s="187" t="s">
        <v>351</v>
      </c>
      <c r="G116" s="34"/>
      <c r="H116" s="34"/>
      <c r="I116" s="188"/>
      <c r="J116" s="34"/>
      <c r="K116" s="34"/>
      <c r="L116" s="37"/>
      <c r="M116" s="189"/>
      <c r="N116" s="190"/>
      <c r="O116" s="62"/>
      <c r="P116" s="62"/>
      <c r="Q116" s="62"/>
      <c r="R116" s="62"/>
      <c r="S116" s="62"/>
      <c r="T116" s="63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217</v>
      </c>
      <c r="AU116" s="15" t="s">
        <v>82</v>
      </c>
    </row>
    <row r="117" spans="1:65" s="2" customFormat="1" ht="24.2" customHeight="1">
      <c r="A117" s="32"/>
      <c r="B117" s="33"/>
      <c r="C117" s="163" t="s">
        <v>352</v>
      </c>
      <c r="D117" s="163" t="s">
        <v>118</v>
      </c>
      <c r="E117" s="164" t="s">
        <v>353</v>
      </c>
      <c r="F117" s="165" t="s">
        <v>354</v>
      </c>
      <c r="G117" s="166" t="s">
        <v>121</v>
      </c>
      <c r="H117" s="167">
        <v>32</v>
      </c>
      <c r="I117" s="168"/>
      <c r="J117" s="169">
        <f>ROUND(I117*H117,2)</f>
        <v>0</v>
      </c>
      <c r="K117" s="165" t="s">
        <v>267</v>
      </c>
      <c r="L117" s="37"/>
      <c r="M117" s="170" t="s">
        <v>19</v>
      </c>
      <c r="N117" s="171" t="s">
        <v>43</v>
      </c>
      <c r="O117" s="62"/>
      <c r="P117" s="172">
        <f>O117*H117</f>
        <v>0</v>
      </c>
      <c r="Q117" s="172">
        <v>0</v>
      </c>
      <c r="R117" s="172">
        <f>Q117*H117</f>
        <v>0</v>
      </c>
      <c r="S117" s="172">
        <v>0</v>
      </c>
      <c r="T117" s="173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74" t="s">
        <v>116</v>
      </c>
      <c r="AT117" s="174" t="s">
        <v>118</v>
      </c>
      <c r="AU117" s="174" t="s">
        <v>82</v>
      </c>
      <c r="AY117" s="15" t="s">
        <v>117</v>
      </c>
      <c r="BE117" s="175">
        <f>IF(N117="základní",J117,0)</f>
        <v>0</v>
      </c>
      <c r="BF117" s="175">
        <f>IF(N117="snížená",J117,0)</f>
        <v>0</v>
      </c>
      <c r="BG117" s="175">
        <f>IF(N117="zákl. přenesená",J117,0)</f>
        <v>0</v>
      </c>
      <c r="BH117" s="175">
        <f>IF(N117="sníž. přenesená",J117,0)</f>
        <v>0</v>
      </c>
      <c r="BI117" s="175">
        <f>IF(N117="nulová",J117,0)</f>
        <v>0</v>
      </c>
      <c r="BJ117" s="15" t="s">
        <v>80</v>
      </c>
      <c r="BK117" s="175">
        <f>ROUND(I117*H117,2)</f>
        <v>0</v>
      </c>
      <c r="BL117" s="15" t="s">
        <v>116</v>
      </c>
      <c r="BM117" s="174" t="s">
        <v>355</v>
      </c>
    </row>
    <row r="118" spans="1:65" s="2" customFormat="1" ht="19.5">
      <c r="A118" s="32"/>
      <c r="B118" s="33"/>
      <c r="C118" s="34"/>
      <c r="D118" s="186" t="s">
        <v>217</v>
      </c>
      <c r="E118" s="34"/>
      <c r="F118" s="187" t="s">
        <v>356</v>
      </c>
      <c r="G118" s="34"/>
      <c r="H118" s="34"/>
      <c r="I118" s="188"/>
      <c r="J118" s="34"/>
      <c r="K118" s="34"/>
      <c r="L118" s="37"/>
      <c r="M118" s="189"/>
      <c r="N118" s="190"/>
      <c r="O118" s="62"/>
      <c r="P118" s="62"/>
      <c r="Q118" s="62"/>
      <c r="R118" s="62"/>
      <c r="S118" s="62"/>
      <c r="T118" s="63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217</v>
      </c>
      <c r="AU118" s="15" t="s">
        <v>82</v>
      </c>
    </row>
    <row r="119" spans="1:65" s="2" customFormat="1" ht="37.9" customHeight="1">
      <c r="A119" s="32"/>
      <c r="B119" s="33"/>
      <c r="C119" s="163" t="s">
        <v>357</v>
      </c>
      <c r="D119" s="163" t="s">
        <v>118</v>
      </c>
      <c r="E119" s="164" t="s">
        <v>358</v>
      </c>
      <c r="F119" s="165" t="s">
        <v>359</v>
      </c>
      <c r="G119" s="166" t="s">
        <v>121</v>
      </c>
      <c r="H119" s="167">
        <v>120</v>
      </c>
      <c r="I119" s="168"/>
      <c r="J119" s="169">
        <f>ROUND(I119*H119,2)</f>
        <v>0</v>
      </c>
      <c r="K119" s="165" t="s">
        <v>267</v>
      </c>
      <c r="L119" s="37"/>
      <c r="M119" s="170" t="s">
        <v>19</v>
      </c>
      <c r="N119" s="171" t="s">
        <v>43</v>
      </c>
      <c r="O119" s="62"/>
      <c r="P119" s="172">
        <f>O119*H119</f>
        <v>0</v>
      </c>
      <c r="Q119" s="172">
        <v>0</v>
      </c>
      <c r="R119" s="172">
        <f>Q119*H119</f>
        <v>0</v>
      </c>
      <c r="S119" s="172">
        <v>0</v>
      </c>
      <c r="T119" s="173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74" t="s">
        <v>116</v>
      </c>
      <c r="AT119" s="174" t="s">
        <v>118</v>
      </c>
      <c r="AU119" s="174" t="s">
        <v>82</v>
      </c>
      <c r="AY119" s="15" t="s">
        <v>117</v>
      </c>
      <c r="BE119" s="175">
        <f>IF(N119="základní",J119,0)</f>
        <v>0</v>
      </c>
      <c r="BF119" s="175">
        <f>IF(N119="snížená",J119,0)</f>
        <v>0</v>
      </c>
      <c r="BG119" s="175">
        <f>IF(N119="zákl. přenesená",J119,0)</f>
        <v>0</v>
      </c>
      <c r="BH119" s="175">
        <f>IF(N119="sníž. přenesená",J119,0)</f>
        <v>0</v>
      </c>
      <c r="BI119" s="175">
        <f>IF(N119="nulová",J119,0)</f>
        <v>0</v>
      </c>
      <c r="BJ119" s="15" t="s">
        <v>80</v>
      </c>
      <c r="BK119" s="175">
        <f>ROUND(I119*H119,2)</f>
        <v>0</v>
      </c>
      <c r="BL119" s="15" t="s">
        <v>116</v>
      </c>
      <c r="BM119" s="174" t="s">
        <v>360</v>
      </c>
    </row>
    <row r="120" spans="1:65" s="2" customFormat="1" ht="49.15" customHeight="1">
      <c r="A120" s="32"/>
      <c r="B120" s="33"/>
      <c r="C120" s="163" t="s">
        <v>361</v>
      </c>
      <c r="D120" s="163" t="s">
        <v>118</v>
      </c>
      <c r="E120" s="164" t="s">
        <v>362</v>
      </c>
      <c r="F120" s="165" t="s">
        <v>363</v>
      </c>
      <c r="G120" s="166" t="s">
        <v>138</v>
      </c>
      <c r="H120" s="167">
        <v>100</v>
      </c>
      <c r="I120" s="168"/>
      <c r="J120" s="169">
        <f>ROUND(I120*H120,2)</f>
        <v>0</v>
      </c>
      <c r="K120" s="165" t="s">
        <v>267</v>
      </c>
      <c r="L120" s="37"/>
      <c r="M120" s="170" t="s">
        <v>19</v>
      </c>
      <c r="N120" s="171" t="s">
        <v>43</v>
      </c>
      <c r="O120" s="62"/>
      <c r="P120" s="172">
        <f>O120*H120</f>
        <v>0</v>
      </c>
      <c r="Q120" s="172">
        <v>0</v>
      </c>
      <c r="R120" s="172">
        <f>Q120*H120</f>
        <v>0</v>
      </c>
      <c r="S120" s="172">
        <v>0</v>
      </c>
      <c r="T120" s="173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74" t="s">
        <v>116</v>
      </c>
      <c r="AT120" s="174" t="s">
        <v>118</v>
      </c>
      <c r="AU120" s="174" t="s">
        <v>82</v>
      </c>
      <c r="AY120" s="15" t="s">
        <v>117</v>
      </c>
      <c r="BE120" s="175">
        <f>IF(N120="základní",J120,0)</f>
        <v>0</v>
      </c>
      <c r="BF120" s="175">
        <f>IF(N120="snížená",J120,0)</f>
        <v>0</v>
      </c>
      <c r="BG120" s="175">
        <f>IF(N120="zákl. přenesená",J120,0)</f>
        <v>0</v>
      </c>
      <c r="BH120" s="175">
        <f>IF(N120="sníž. přenesená",J120,0)</f>
        <v>0</v>
      </c>
      <c r="BI120" s="175">
        <f>IF(N120="nulová",J120,0)</f>
        <v>0</v>
      </c>
      <c r="BJ120" s="15" t="s">
        <v>80</v>
      </c>
      <c r="BK120" s="175">
        <f>ROUND(I120*H120,2)</f>
        <v>0</v>
      </c>
      <c r="BL120" s="15" t="s">
        <v>116</v>
      </c>
      <c r="BM120" s="174" t="s">
        <v>364</v>
      </c>
    </row>
    <row r="121" spans="1:65" s="2" customFormat="1" ht="19.5">
      <c r="A121" s="32"/>
      <c r="B121" s="33"/>
      <c r="C121" s="34"/>
      <c r="D121" s="186" t="s">
        <v>217</v>
      </c>
      <c r="E121" s="34"/>
      <c r="F121" s="187" t="s">
        <v>365</v>
      </c>
      <c r="G121" s="34"/>
      <c r="H121" s="34"/>
      <c r="I121" s="188"/>
      <c r="J121" s="34"/>
      <c r="K121" s="34"/>
      <c r="L121" s="37"/>
      <c r="M121" s="189"/>
      <c r="N121" s="190"/>
      <c r="O121" s="62"/>
      <c r="P121" s="62"/>
      <c r="Q121" s="62"/>
      <c r="R121" s="62"/>
      <c r="S121" s="62"/>
      <c r="T121" s="63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217</v>
      </c>
      <c r="AU121" s="15" t="s">
        <v>82</v>
      </c>
    </row>
    <row r="122" spans="1:65" s="2" customFormat="1" ht="55.5" customHeight="1">
      <c r="A122" s="32"/>
      <c r="B122" s="33"/>
      <c r="C122" s="163" t="s">
        <v>366</v>
      </c>
      <c r="D122" s="163" t="s">
        <v>118</v>
      </c>
      <c r="E122" s="164" t="s">
        <v>367</v>
      </c>
      <c r="F122" s="165" t="s">
        <v>368</v>
      </c>
      <c r="G122" s="166" t="s">
        <v>369</v>
      </c>
      <c r="H122" s="167">
        <v>32</v>
      </c>
      <c r="I122" s="168"/>
      <c r="J122" s="169">
        <f>ROUND(I122*H122,2)</f>
        <v>0</v>
      </c>
      <c r="K122" s="165" t="s">
        <v>267</v>
      </c>
      <c r="L122" s="37"/>
      <c r="M122" s="170" t="s">
        <v>19</v>
      </c>
      <c r="N122" s="171" t="s">
        <v>43</v>
      </c>
      <c r="O122" s="62"/>
      <c r="P122" s="172">
        <f>O122*H122</f>
        <v>0</v>
      </c>
      <c r="Q122" s="172">
        <v>0</v>
      </c>
      <c r="R122" s="172">
        <f>Q122*H122</f>
        <v>0</v>
      </c>
      <c r="S122" s="172">
        <v>0</v>
      </c>
      <c r="T122" s="173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74" t="s">
        <v>116</v>
      </c>
      <c r="AT122" s="174" t="s">
        <v>118</v>
      </c>
      <c r="AU122" s="174" t="s">
        <v>82</v>
      </c>
      <c r="AY122" s="15" t="s">
        <v>117</v>
      </c>
      <c r="BE122" s="175">
        <f>IF(N122="základní",J122,0)</f>
        <v>0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5" t="s">
        <v>80</v>
      </c>
      <c r="BK122" s="175">
        <f>ROUND(I122*H122,2)</f>
        <v>0</v>
      </c>
      <c r="BL122" s="15" t="s">
        <v>116</v>
      </c>
      <c r="BM122" s="174" t="s">
        <v>370</v>
      </c>
    </row>
    <row r="123" spans="1:65" s="2" customFormat="1" ht="24.2" customHeight="1">
      <c r="A123" s="32"/>
      <c r="B123" s="33"/>
      <c r="C123" s="163" t="s">
        <v>371</v>
      </c>
      <c r="D123" s="163" t="s">
        <v>118</v>
      </c>
      <c r="E123" s="164" t="s">
        <v>372</v>
      </c>
      <c r="F123" s="165" t="s">
        <v>373</v>
      </c>
      <c r="G123" s="166" t="s">
        <v>374</v>
      </c>
      <c r="H123" s="167">
        <v>110</v>
      </c>
      <c r="I123" s="168"/>
      <c r="J123" s="169">
        <f>ROUND(I123*H123,2)</f>
        <v>0</v>
      </c>
      <c r="K123" s="165" t="s">
        <v>267</v>
      </c>
      <c r="L123" s="37"/>
      <c r="M123" s="170" t="s">
        <v>19</v>
      </c>
      <c r="N123" s="171" t="s">
        <v>43</v>
      </c>
      <c r="O123" s="62"/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74" t="s">
        <v>116</v>
      </c>
      <c r="AT123" s="174" t="s">
        <v>118</v>
      </c>
      <c r="AU123" s="174" t="s">
        <v>82</v>
      </c>
      <c r="AY123" s="15" t="s">
        <v>117</v>
      </c>
      <c r="BE123" s="175">
        <f>IF(N123="základní",J123,0)</f>
        <v>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5" t="s">
        <v>80</v>
      </c>
      <c r="BK123" s="175">
        <f>ROUND(I123*H123,2)</f>
        <v>0</v>
      </c>
      <c r="BL123" s="15" t="s">
        <v>116</v>
      </c>
      <c r="BM123" s="174" t="s">
        <v>375</v>
      </c>
    </row>
    <row r="124" spans="1:65" s="2" customFormat="1" ht="19.5">
      <c r="A124" s="32"/>
      <c r="B124" s="33"/>
      <c r="C124" s="34"/>
      <c r="D124" s="186" t="s">
        <v>217</v>
      </c>
      <c r="E124" s="34"/>
      <c r="F124" s="187" t="s">
        <v>376</v>
      </c>
      <c r="G124" s="34"/>
      <c r="H124" s="34"/>
      <c r="I124" s="188"/>
      <c r="J124" s="34"/>
      <c r="K124" s="34"/>
      <c r="L124" s="37"/>
      <c r="M124" s="189"/>
      <c r="N124" s="190"/>
      <c r="O124" s="62"/>
      <c r="P124" s="62"/>
      <c r="Q124" s="62"/>
      <c r="R124" s="62"/>
      <c r="S124" s="62"/>
      <c r="T124" s="63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217</v>
      </c>
      <c r="AU124" s="15" t="s">
        <v>82</v>
      </c>
    </row>
    <row r="125" spans="1:65" s="11" customFormat="1" ht="25.9" customHeight="1">
      <c r="B125" s="149"/>
      <c r="C125" s="150"/>
      <c r="D125" s="151" t="s">
        <v>71</v>
      </c>
      <c r="E125" s="152" t="s">
        <v>114</v>
      </c>
      <c r="F125" s="152" t="s">
        <v>115</v>
      </c>
      <c r="G125" s="150"/>
      <c r="H125" s="150"/>
      <c r="I125" s="153"/>
      <c r="J125" s="154">
        <f>BK125</f>
        <v>0</v>
      </c>
      <c r="K125" s="150"/>
      <c r="L125" s="155"/>
      <c r="M125" s="156"/>
      <c r="N125" s="157"/>
      <c r="O125" s="157"/>
      <c r="P125" s="158">
        <f>SUM(P126:P139)</f>
        <v>0</v>
      </c>
      <c r="Q125" s="157"/>
      <c r="R125" s="158">
        <f>SUM(R126:R139)</f>
        <v>0</v>
      </c>
      <c r="S125" s="157"/>
      <c r="T125" s="159">
        <f>SUM(T126:T139)</f>
        <v>0</v>
      </c>
      <c r="AR125" s="160" t="s">
        <v>116</v>
      </c>
      <c r="AT125" s="161" t="s">
        <v>71</v>
      </c>
      <c r="AU125" s="161" t="s">
        <v>72</v>
      </c>
      <c r="AY125" s="160" t="s">
        <v>117</v>
      </c>
      <c r="BK125" s="162">
        <f>SUM(BK126:BK139)</f>
        <v>0</v>
      </c>
    </row>
    <row r="126" spans="1:65" s="2" customFormat="1" ht="78" customHeight="1">
      <c r="A126" s="32"/>
      <c r="B126" s="33"/>
      <c r="C126" s="163" t="s">
        <v>377</v>
      </c>
      <c r="D126" s="163" t="s">
        <v>118</v>
      </c>
      <c r="E126" s="164" t="s">
        <v>378</v>
      </c>
      <c r="F126" s="165" t="s">
        <v>379</v>
      </c>
      <c r="G126" s="166" t="s">
        <v>215</v>
      </c>
      <c r="H126" s="167">
        <v>110</v>
      </c>
      <c r="I126" s="168"/>
      <c r="J126" s="169">
        <f>ROUND(I126*H126,2)</f>
        <v>0</v>
      </c>
      <c r="K126" s="165" t="s">
        <v>267</v>
      </c>
      <c r="L126" s="37"/>
      <c r="M126" s="170" t="s">
        <v>19</v>
      </c>
      <c r="N126" s="171" t="s">
        <v>43</v>
      </c>
      <c r="O126" s="62"/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74" t="s">
        <v>123</v>
      </c>
      <c r="AT126" s="174" t="s">
        <v>118</v>
      </c>
      <c r="AU126" s="174" t="s">
        <v>80</v>
      </c>
      <c r="AY126" s="15" t="s">
        <v>117</v>
      </c>
      <c r="BE126" s="175">
        <f>IF(N126="základní",J126,0)</f>
        <v>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5" t="s">
        <v>80</v>
      </c>
      <c r="BK126" s="175">
        <f>ROUND(I126*H126,2)</f>
        <v>0</v>
      </c>
      <c r="BL126" s="15" t="s">
        <v>123</v>
      </c>
      <c r="BM126" s="174" t="s">
        <v>380</v>
      </c>
    </row>
    <row r="127" spans="1:65" s="2" customFormat="1" ht="19.5">
      <c r="A127" s="32"/>
      <c r="B127" s="33"/>
      <c r="C127" s="34"/>
      <c r="D127" s="186" t="s">
        <v>217</v>
      </c>
      <c r="E127" s="34"/>
      <c r="F127" s="187" t="s">
        <v>218</v>
      </c>
      <c r="G127" s="34"/>
      <c r="H127" s="34"/>
      <c r="I127" s="188"/>
      <c r="J127" s="34"/>
      <c r="K127" s="34"/>
      <c r="L127" s="37"/>
      <c r="M127" s="189"/>
      <c r="N127" s="190"/>
      <c r="O127" s="62"/>
      <c r="P127" s="62"/>
      <c r="Q127" s="62"/>
      <c r="R127" s="62"/>
      <c r="S127" s="62"/>
      <c r="T127" s="63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217</v>
      </c>
      <c r="AU127" s="15" t="s">
        <v>80</v>
      </c>
    </row>
    <row r="128" spans="1:65" s="2" customFormat="1" ht="78" customHeight="1">
      <c r="A128" s="32"/>
      <c r="B128" s="33"/>
      <c r="C128" s="163" t="s">
        <v>381</v>
      </c>
      <c r="D128" s="163" t="s">
        <v>118</v>
      </c>
      <c r="E128" s="164" t="s">
        <v>382</v>
      </c>
      <c r="F128" s="165" t="s">
        <v>383</v>
      </c>
      <c r="G128" s="166" t="s">
        <v>215</v>
      </c>
      <c r="H128" s="167">
        <v>110</v>
      </c>
      <c r="I128" s="168"/>
      <c r="J128" s="169">
        <f>ROUND(I128*H128,2)</f>
        <v>0</v>
      </c>
      <c r="K128" s="165" t="s">
        <v>267</v>
      </c>
      <c r="L128" s="37"/>
      <c r="M128" s="170" t="s">
        <v>19</v>
      </c>
      <c r="N128" s="171" t="s">
        <v>43</v>
      </c>
      <c r="O128" s="62"/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74" t="s">
        <v>123</v>
      </c>
      <c r="AT128" s="174" t="s">
        <v>118</v>
      </c>
      <c r="AU128" s="174" t="s">
        <v>80</v>
      </c>
      <c r="AY128" s="15" t="s">
        <v>117</v>
      </c>
      <c r="BE128" s="175">
        <f>IF(N128="základní",J128,0)</f>
        <v>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80</v>
      </c>
      <c r="BK128" s="175">
        <f>ROUND(I128*H128,2)</f>
        <v>0</v>
      </c>
      <c r="BL128" s="15" t="s">
        <v>123</v>
      </c>
      <c r="BM128" s="174" t="s">
        <v>384</v>
      </c>
    </row>
    <row r="129" spans="1:65" s="2" customFormat="1" ht="19.5">
      <c r="A129" s="32"/>
      <c r="B129" s="33"/>
      <c r="C129" s="34"/>
      <c r="D129" s="186" t="s">
        <v>217</v>
      </c>
      <c r="E129" s="34"/>
      <c r="F129" s="187" t="s">
        <v>218</v>
      </c>
      <c r="G129" s="34"/>
      <c r="H129" s="34"/>
      <c r="I129" s="188"/>
      <c r="J129" s="34"/>
      <c r="K129" s="34"/>
      <c r="L129" s="37"/>
      <c r="M129" s="189"/>
      <c r="N129" s="190"/>
      <c r="O129" s="62"/>
      <c r="P129" s="62"/>
      <c r="Q129" s="62"/>
      <c r="R129" s="62"/>
      <c r="S129" s="62"/>
      <c r="T129" s="63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217</v>
      </c>
      <c r="AU129" s="15" t="s">
        <v>80</v>
      </c>
    </row>
    <row r="130" spans="1:65" s="2" customFormat="1" ht="90" customHeight="1">
      <c r="A130" s="32"/>
      <c r="B130" s="33"/>
      <c r="C130" s="163" t="s">
        <v>385</v>
      </c>
      <c r="D130" s="163" t="s">
        <v>118</v>
      </c>
      <c r="E130" s="164" t="s">
        <v>386</v>
      </c>
      <c r="F130" s="165" t="s">
        <v>387</v>
      </c>
      <c r="G130" s="166" t="s">
        <v>215</v>
      </c>
      <c r="H130" s="167">
        <v>90</v>
      </c>
      <c r="I130" s="168"/>
      <c r="J130" s="169">
        <f>ROUND(I130*H130,2)</f>
        <v>0</v>
      </c>
      <c r="K130" s="165" t="s">
        <v>267</v>
      </c>
      <c r="L130" s="37"/>
      <c r="M130" s="170" t="s">
        <v>19</v>
      </c>
      <c r="N130" s="171" t="s">
        <v>43</v>
      </c>
      <c r="O130" s="62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74" t="s">
        <v>123</v>
      </c>
      <c r="AT130" s="174" t="s">
        <v>118</v>
      </c>
      <c r="AU130" s="174" t="s">
        <v>80</v>
      </c>
      <c r="AY130" s="15" t="s">
        <v>117</v>
      </c>
      <c r="BE130" s="175">
        <f>IF(N130="základní",J130,0)</f>
        <v>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80</v>
      </c>
      <c r="BK130" s="175">
        <f>ROUND(I130*H130,2)</f>
        <v>0</v>
      </c>
      <c r="BL130" s="15" t="s">
        <v>123</v>
      </c>
      <c r="BM130" s="174" t="s">
        <v>388</v>
      </c>
    </row>
    <row r="131" spans="1:65" s="2" customFormat="1" ht="19.5">
      <c r="A131" s="32"/>
      <c r="B131" s="33"/>
      <c r="C131" s="34"/>
      <c r="D131" s="186" t="s">
        <v>217</v>
      </c>
      <c r="E131" s="34"/>
      <c r="F131" s="187" t="s">
        <v>218</v>
      </c>
      <c r="G131" s="34"/>
      <c r="H131" s="34"/>
      <c r="I131" s="188"/>
      <c r="J131" s="34"/>
      <c r="K131" s="34"/>
      <c r="L131" s="37"/>
      <c r="M131" s="189"/>
      <c r="N131" s="190"/>
      <c r="O131" s="62"/>
      <c r="P131" s="62"/>
      <c r="Q131" s="62"/>
      <c r="R131" s="62"/>
      <c r="S131" s="62"/>
      <c r="T131" s="63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217</v>
      </c>
      <c r="AU131" s="15" t="s">
        <v>80</v>
      </c>
    </row>
    <row r="132" spans="1:65" s="2" customFormat="1" ht="90" customHeight="1">
      <c r="A132" s="32"/>
      <c r="B132" s="33"/>
      <c r="C132" s="163" t="s">
        <v>389</v>
      </c>
      <c r="D132" s="163" t="s">
        <v>118</v>
      </c>
      <c r="E132" s="164" t="s">
        <v>390</v>
      </c>
      <c r="F132" s="165" t="s">
        <v>391</v>
      </c>
      <c r="G132" s="166" t="s">
        <v>215</v>
      </c>
      <c r="H132" s="167">
        <v>16</v>
      </c>
      <c r="I132" s="168"/>
      <c r="J132" s="169">
        <f>ROUND(I132*H132,2)</f>
        <v>0</v>
      </c>
      <c r="K132" s="165" t="s">
        <v>267</v>
      </c>
      <c r="L132" s="37"/>
      <c r="M132" s="170" t="s">
        <v>19</v>
      </c>
      <c r="N132" s="171" t="s">
        <v>43</v>
      </c>
      <c r="O132" s="62"/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74" t="s">
        <v>123</v>
      </c>
      <c r="AT132" s="174" t="s">
        <v>118</v>
      </c>
      <c r="AU132" s="174" t="s">
        <v>80</v>
      </c>
      <c r="AY132" s="15" t="s">
        <v>117</v>
      </c>
      <c r="BE132" s="175">
        <f>IF(N132="základní",J132,0)</f>
        <v>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5" t="s">
        <v>80</v>
      </c>
      <c r="BK132" s="175">
        <f>ROUND(I132*H132,2)</f>
        <v>0</v>
      </c>
      <c r="BL132" s="15" t="s">
        <v>123</v>
      </c>
      <c r="BM132" s="174" t="s">
        <v>392</v>
      </c>
    </row>
    <row r="133" spans="1:65" s="2" customFormat="1" ht="19.5">
      <c r="A133" s="32"/>
      <c r="B133" s="33"/>
      <c r="C133" s="34"/>
      <c r="D133" s="186" t="s">
        <v>217</v>
      </c>
      <c r="E133" s="34"/>
      <c r="F133" s="187" t="s">
        <v>218</v>
      </c>
      <c r="G133" s="34"/>
      <c r="H133" s="34"/>
      <c r="I133" s="188"/>
      <c r="J133" s="34"/>
      <c r="K133" s="34"/>
      <c r="L133" s="37"/>
      <c r="M133" s="189"/>
      <c r="N133" s="190"/>
      <c r="O133" s="62"/>
      <c r="P133" s="62"/>
      <c r="Q133" s="62"/>
      <c r="R133" s="62"/>
      <c r="S133" s="62"/>
      <c r="T133" s="63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217</v>
      </c>
      <c r="AU133" s="15" t="s">
        <v>80</v>
      </c>
    </row>
    <row r="134" spans="1:65" s="2" customFormat="1" ht="90" customHeight="1">
      <c r="A134" s="32"/>
      <c r="B134" s="33"/>
      <c r="C134" s="163" t="s">
        <v>393</v>
      </c>
      <c r="D134" s="163" t="s">
        <v>118</v>
      </c>
      <c r="E134" s="164" t="s">
        <v>394</v>
      </c>
      <c r="F134" s="165" t="s">
        <v>395</v>
      </c>
      <c r="G134" s="166" t="s">
        <v>215</v>
      </c>
      <c r="H134" s="167">
        <v>90</v>
      </c>
      <c r="I134" s="168"/>
      <c r="J134" s="169">
        <f>ROUND(I134*H134,2)</f>
        <v>0</v>
      </c>
      <c r="K134" s="165" t="s">
        <v>267</v>
      </c>
      <c r="L134" s="37"/>
      <c r="M134" s="170" t="s">
        <v>19</v>
      </c>
      <c r="N134" s="171" t="s">
        <v>43</v>
      </c>
      <c r="O134" s="62"/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74" t="s">
        <v>123</v>
      </c>
      <c r="AT134" s="174" t="s">
        <v>118</v>
      </c>
      <c r="AU134" s="174" t="s">
        <v>80</v>
      </c>
      <c r="AY134" s="15" t="s">
        <v>117</v>
      </c>
      <c r="BE134" s="175">
        <f>IF(N134="základní",J134,0)</f>
        <v>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80</v>
      </c>
      <c r="BK134" s="175">
        <f>ROUND(I134*H134,2)</f>
        <v>0</v>
      </c>
      <c r="BL134" s="15" t="s">
        <v>123</v>
      </c>
      <c r="BM134" s="174" t="s">
        <v>396</v>
      </c>
    </row>
    <row r="135" spans="1:65" s="2" customFormat="1" ht="19.5">
      <c r="A135" s="32"/>
      <c r="B135" s="33"/>
      <c r="C135" s="34"/>
      <c r="D135" s="186" t="s">
        <v>217</v>
      </c>
      <c r="E135" s="34"/>
      <c r="F135" s="187" t="s">
        <v>218</v>
      </c>
      <c r="G135" s="34"/>
      <c r="H135" s="34"/>
      <c r="I135" s="188"/>
      <c r="J135" s="34"/>
      <c r="K135" s="34"/>
      <c r="L135" s="37"/>
      <c r="M135" s="189"/>
      <c r="N135" s="190"/>
      <c r="O135" s="62"/>
      <c r="P135" s="62"/>
      <c r="Q135" s="62"/>
      <c r="R135" s="62"/>
      <c r="S135" s="62"/>
      <c r="T135" s="63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217</v>
      </c>
      <c r="AU135" s="15" t="s">
        <v>80</v>
      </c>
    </row>
    <row r="136" spans="1:65" s="2" customFormat="1" ht="44.25" customHeight="1">
      <c r="A136" s="32"/>
      <c r="B136" s="33"/>
      <c r="C136" s="163" t="s">
        <v>397</v>
      </c>
      <c r="D136" s="163" t="s">
        <v>118</v>
      </c>
      <c r="E136" s="164" t="s">
        <v>398</v>
      </c>
      <c r="F136" s="165" t="s">
        <v>399</v>
      </c>
      <c r="G136" s="166" t="s">
        <v>215</v>
      </c>
      <c r="H136" s="167">
        <v>90</v>
      </c>
      <c r="I136" s="168"/>
      <c r="J136" s="169">
        <f>ROUND(I136*H136,2)</f>
        <v>0</v>
      </c>
      <c r="K136" s="165" t="s">
        <v>267</v>
      </c>
      <c r="L136" s="37"/>
      <c r="M136" s="170" t="s">
        <v>19</v>
      </c>
      <c r="N136" s="171" t="s">
        <v>43</v>
      </c>
      <c r="O136" s="62"/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74" t="s">
        <v>123</v>
      </c>
      <c r="AT136" s="174" t="s">
        <v>118</v>
      </c>
      <c r="AU136" s="174" t="s">
        <v>80</v>
      </c>
      <c r="AY136" s="15" t="s">
        <v>117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80</v>
      </c>
      <c r="BK136" s="175">
        <f>ROUND(I136*H136,2)</f>
        <v>0</v>
      </c>
      <c r="BL136" s="15" t="s">
        <v>123</v>
      </c>
      <c r="BM136" s="174" t="s">
        <v>400</v>
      </c>
    </row>
    <row r="137" spans="1:65" s="2" customFormat="1" ht="44.25" customHeight="1">
      <c r="A137" s="32"/>
      <c r="B137" s="33"/>
      <c r="C137" s="163" t="s">
        <v>401</v>
      </c>
      <c r="D137" s="163" t="s">
        <v>118</v>
      </c>
      <c r="E137" s="164" t="s">
        <v>402</v>
      </c>
      <c r="F137" s="165" t="s">
        <v>403</v>
      </c>
      <c r="G137" s="166" t="s">
        <v>215</v>
      </c>
      <c r="H137" s="167">
        <v>20</v>
      </c>
      <c r="I137" s="168"/>
      <c r="J137" s="169">
        <f>ROUND(I137*H137,2)</f>
        <v>0</v>
      </c>
      <c r="K137" s="165" t="s">
        <v>267</v>
      </c>
      <c r="L137" s="37"/>
      <c r="M137" s="170" t="s">
        <v>19</v>
      </c>
      <c r="N137" s="171" t="s">
        <v>43</v>
      </c>
      <c r="O137" s="62"/>
      <c r="P137" s="172">
        <f>O137*H137</f>
        <v>0</v>
      </c>
      <c r="Q137" s="172">
        <v>0</v>
      </c>
      <c r="R137" s="172">
        <f>Q137*H137</f>
        <v>0</v>
      </c>
      <c r="S137" s="172">
        <v>0</v>
      </c>
      <c r="T137" s="173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74" t="s">
        <v>123</v>
      </c>
      <c r="AT137" s="174" t="s">
        <v>118</v>
      </c>
      <c r="AU137" s="174" t="s">
        <v>80</v>
      </c>
      <c r="AY137" s="15" t="s">
        <v>117</v>
      </c>
      <c r="BE137" s="175">
        <f>IF(N137="základní",J137,0)</f>
        <v>0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5" t="s">
        <v>80</v>
      </c>
      <c r="BK137" s="175">
        <f>ROUND(I137*H137,2)</f>
        <v>0</v>
      </c>
      <c r="BL137" s="15" t="s">
        <v>123</v>
      </c>
      <c r="BM137" s="174" t="s">
        <v>404</v>
      </c>
    </row>
    <row r="138" spans="1:65" s="2" customFormat="1" ht="49.15" customHeight="1">
      <c r="A138" s="32"/>
      <c r="B138" s="33"/>
      <c r="C138" s="163" t="s">
        <v>405</v>
      </c>
      <c r="D138" s="163" t="s">
        <v>118</v>
      </c>
      <c r="E138" s="164" t="s">
        <v>406</v>
      </c>
      <c r="F138" s="165" t="s">
        <v>407</v>
      </c>
      <c r="G138" s="166" t="s">
        <v>215</v>
      </c>
      <c r="H138" s="167">
        <v>90</v>
      </c>
      <c r="I138" s="168"/>
      <c r="J138" s="169">
        <f>ROUND(I138*H138,2)</f>
        <v>0</v>
      </c>
      <c r="K138" s="165" t="s">
        <v>267</v>
      </c>
      <c r="L138" s="37"/>
      <c r="M138" s="170" t="s">
        <v>19</v>
      </c>
      <c r="N138" s="171" t="s">
        <v>43</v>
      </c>
      <c r="O138" s="62"/>
      <c r="P138" s="172">
        <f>O138*H138</f>
        <v>0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74" t="s">
        <v>123</v>
      </c>
      <c r="AT138" s="174" t="s">
        <v>118</v>
      </c>
      <c r="AU138" s="174" t="s">
        <v>80</v>
      </c>
      <c r="AY138" s="15" t="s">
        <v>117</v>
      </c>
      <c r="BE138" s="175">
        <f>IF(N138="základní",J138,0)</f>
        <v>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80</v>
      </c>
      <c r="BK138" s="175">
        <f>ROUND(I138*H138,2)</f>
        <v>0</v>
      </c>
      <c r="BL138" s="15" t="s">
        <v>123</v>
      </c>
      <c r="BM138" s="174" t="s">
        <v>408</v>
      </c>
    </row>
    <row r="139" spans="1:65" s="2" customFormat="1" ht="49.15" customHeight="1">
      <c r="A139" s="32"/>
      <c r="B139" s="33"/>
      <c r="C139" s="163" t="s">
        <v>409</v>
      </c>
      <c r="D139" s="163" t="s">
        <v>118</v>
      </c>
      <c r="E139" s="164" t="s">
        <v>410</v>
      </c>
      <c r="F139" s="165" t="s">
        <v>411</v>
      </c>
      <c r="G139" s="166" t="s">
        <v>215</v>
      </c>
      <c r="H139" s="167">
        <v>20</v>
      </c>
      <c r="I139" s="168"/>
      <c r="J139" s="169">
        <f>ROUND(I139*H139,2)</f>
        <v>0</v>
      </c>
      <c r="K139" s="165" t="s">
        <v>267</v>
      </c>
      <c r="L139" s="37"/>
      <c r="M139" s="206" t="s">
        <v>19</v>
      </c>
      <c r="N139" s="207" t="s">
        <v>43</v>
      </c>
      <c r="O139" s="193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9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74" t="s">
        <v>123</v>
      </c>
      <c r="AT139" s="174" t="s">
        <v>118</v>
      </c>
      <c r="AU139" s="174" t="s">
        <v>80</v>
      </c>
      <c r="AY139" s="15" t="s">
        <v>117</v>
      </c>
      <c r="BE139" s="175">
        <f>IF(N139="základní",J139,0)</f>
        <v>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80</v>
      </c>
      <c r="BK139" s="175">
        <f>ROUND(I139*H139,2)</f>
        <v>0</v>
      </c>
      <c r="BL139" s="15" t="s">
        <v>123</v>
      </c>
      <c r="BM139" s="174" t="s">
        <v>412</v>
      </c>
    </row>
    <row r="140" spans="1:65" s="2" customFormat="1" ht="6.95" customHeight="1">
      <c r="A140" s="32"/>
      <c r="B140" s="45"/>
      <c r="C140" s="46"/>
      <c r="D140" s="46"/>
      <c r="E140" s="46"/>
      <c r="F140" s="46"/>
      <c r="G140" s="46"/>
      <c r="H140" s="46"/>
      <c r="I140" s="46"/>
      <c r="J140" s="46"/>
      <c r="K140" s="46"/>
      <c r="L140" s="37"/>
      <c r="M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</sheetData>
  <sheetProtection algorithmName="SHA-512" hashValue="zp5bSI0+/+fBDQ0tBlVGCQieD1eFKDEmJGqUgQZQktGIeyqA8qXNecT1kg/CPD81dS3/jti8PgFAOIsBaN0vwQ==" saltValue="cjju9b9r3nBHerG/T2/22qVwposOSVCjaiowLPCXYxtDMNDloZPixHhw8VnaKV6eoLyWLAi/622qWgtvnikQdA==" spinCount="100000" sheet="1" objects="1" scenarios="1" formatColumns="0" formatRows="0" autoFilter="0"/>
  <autoFilter ref="C82:K139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10" customWidth="1"/>
    <col min="2" max="2" width="1.6640625" style="210" customWidth="1"/>
    <col min="3" max="4" width="5" style="210" customWidth="1"/>
    <col min="5" max="5" width="11.6640625" style="210" customWidth="1"/>
    <col min="6" max="6" width="9.1640625" style="210" customWidth="1"/>
    <col min="7" max="7" width="5" style="210" customWidth="1"/>
    <col min="8" max="8" width="77.83203125" style="210" customWidth="1"/>
    <col min="9" max="10" width="20" style="210" customWidth="1"/>
    <col min="11" max="11" width="1.6640625" style="210" customWidth="1"/>
  </cols>
  <sheetData>
    <row r="1" spans="2:11" s="1" customFormat="1" ht="37.5" customHeight="1"/>
    <row r="2" spans="2:11" s="1" customFormat="1" ht="7.5" customHeight="1"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pans="2:11" s="13" customFormat="1" ht="45" customHeight="1">
      <c r="B3" s="214"/>
      <c r="C3" s="342" t="s">
        <v>413</v>
      </c>
      <c r="D3" s="342"/>
      <c r="E3" s="342"/>
      <c r="F3" s="342"/>
      <c r="G3" s="342"/>
      <c r="H3" s="342"/>
      <c r="I3" s="342"/>
      <c r="J3" s="342"/>
      <c r="K3" s="215"/>
    </row>
    <row r="4" spans="2:11" s="1" customFormat="1" ht="25.5" customHeight="1">
      <c r="B4" s="216"/>
      <c r="C4" s="343" t="s">
        <v>414</v>
      </c>
      <c r="D4" s="343"/>
      <c r="E4" s="343"/>
      <c r="F4" s="343"/>
      <c r="G4" s="343"/>
      <c r="H4" s="343"/>
      <c r="I4" s="343"/>
      <c r="J4" s="343"/>
      <c r="K4" s="217"/>
    </row>
    <row r="5" spans="2:11" s="1" customFormat="1" ht="5.25" customHeight="1">
      <c r="B5" s="216"/>
      <c r="C5" s="218"/>
      <c r="D5" s="218"/>
      <c r="E5" s="218"/>
      <c r="F5" s="218"/>
      <c r="G5" s="218"/>
      <c r="H5" s="218"/>
      <c r="I5" s="218"/>
      <c r="J5" s="218"/>
      <c r="K5" s="217"/>
    </row>
    <row r="6" spans="2:11" s="1" customFormat="1" ht="15" customHeight="1">
      <c r="B6" s="216"/>
      <c r="C6" s="341" t="s">
        <v>415</v>
      </c>
      <c r="D6" s="341"/>
      <c r="E6" s="341"/>
      <c r="F6" s="341"/>
      <c r="G6" s="341"/>
      <c r="H6" s="341"/>
      <c r="I6" s="341"/>
      <c r="J6" s="341"/>
      <c r="K6" s="217"/>
    </row>
    <row r="7" spans="2:11" s="1" customFormat="1" ht="15" customHeight="1">
      <c r="B7" s="220"/>
      <c r="C7" s="341" t="s">
        <v>416</v>
      </c>
      <c r="D7" s="341"/>
      <c r="E7" s="341"/>
      <c r="F7" s="341"/>
      <c r="G7" s="341"/>
      <c r="H7" s="341"/>
      <c r="I7" s="341"/>
      <c r="J7" s="341"/>
      <c r="K7" s="217"/>
    </row>
    <row r="8" spans="2:11" s="1" customFormat="1" ht="12.75" customHeight="1">
      <c r="B8" s="220"/>
      <c r="C8" s="219"/>
      <c r="D8" s="219"/>
      <c r="E8" s="219"/>
      <c r="F8" s="219"/>
      <c r="G8" s="219"/>
      <c r="H8" s="219"/>
      <c r="I8" s="219"/>
      <c r="J8" s="219"/>
      <c r="K8" s="217"/>
    </row>
    <row r="9" spans="2:11" s="1" customFormat="1" ht="15" customHeight="1">
      <c r="B9" s="220"/>
      <c r="C9" s="341" t="s">
        <v>417</v>
      </c>
      <c r="D9" s="341"/>
      <c r="E9" s="341"/>
      <c r="F9" s="341"/>
      <c r="G9" s="341"/>
      <c r="H9" s="341"/>
      <c r="I9" s="341"/>
      <c r="J9" s="341"/>
      <c r="K9" s="217"/>
    </row>
    <row r="10" spans="2:11" s="1" customFormat="1" ht="15" customHeight="1">
      <c r="B10" s="220"/>
      <c r="C10" s="219"/>
      <c r="D10" s="341" t="s">
        <v>418</v>
      </c>
      <c r="E10" s="341"/>
      <c r="F10" s="341"/>
      <c r="G10" s="341"/>
      <c r="H10" s="341"/>
      <c r="I10" s="341"/>
      <c r="J10" s="341"/>
      <c r="K10" s="217"/>
    </row>
    <row r="11" spans="2:11" s="1" customFormat="1" ht="15" customHeight="1">
      <c r="B11" s="220"/>
      <c r="C11" s="221"/>
      <c r="D11" s="341" t="s">
        <v>419</v>
      </c>
      <c r="E11" s="341"/>
      <c r="F11" s="341"/>
      <c r="G11" s="341"/>
      <c r="H11" s="341"/>
      <c r="I11" s="341"/>
      <c r="J11" s="341"/>
      <c r="K11" s="217"/>
    </row>
    <row r="12" spans="2:11" s="1" customFormat="1" ht="15" customHeight="1">
      <c r="B12" s="220"/>
      <c r="C12" s="221"/>
      <c r="D12" s="219"/>
      <c r="E12" s="219"/>
      <c r="F12" s="219"/>
      <c r="G12" s="219"/>
      <c r="H12" s="219"/>
      <c r="I12" s="219"/>
      <c r="J12" s="219"/>
      <c r="K12" s="217"/>
    </row>
    <row r="13" spans="2:11" s="1" customFormat="1" ht="15" customHeight="1">
      <c r="B13" s="220"/>
      <c r="C13" s="221"/>
      <c r="D13" s="222" t="s">
        <v>420</v>
      </c>
      <c r="E13" s="219"/>
      <c r="F13" s="219"/>
      <c r="G13" s="219"/>
      <c r="H13" s="219"/>
      <c r="I13" s="219"/>
      <c r="J13" s="219"/>
      <c r="K13" s="217"/>
    </row>
    <row r="14" spans="2:11" s="1" customFormat="1" ht="12.75" customHeight="1">
      <c r="B14" s="220"/>
      <c r="C14" s="221"/>
      <c r="D14" s="221"/>
      <c r="E14" s="221"/>
      <c r="F14" s="221"/>
      <c r="G14" s="221"/>
      <c r="H14" s="221"/>
      <c r="I14" s="221"/>
      <c r="J14" s="221"/>
      <c r="K14" s="217"/>
    </row>
    <row r="15" spans="2:11" s="1" customFormat="1" ht="15" customHeight="1">
      <c r="B15" s="220"/>
      <c r="C15" s="221"/>
      <c r="D15" s="341" t="s">
        <v>421</v>
      </c>
      <c r="E15" s="341"/>
      <c r="F15" s="341"/>
      <c r="G15" s="341"/>
      <c r="H15" s="341"/>
      <c r="I15" s="341"/>
      <c r="J15" s="341"/>
      <c r="K15" s="217"/>
    </row>
    <row r="16" spans="2:11" s="1" customFormat="1" ht="15" customHeight="1">
      <c r="B16" s="220"/>
      <c r="C16" s="221"/>
      <c r="D16" s="341" t="s">
        <v>422</v>
      </c>
      <c r="E16" s="341"/>
      <c r="F16" s="341"/>
      <c r="G16" s="341"/>
      <c r="H16" s="341"/>
      <c r="I16" s="341"/>
      <c r="J16" s="341"/>
      <c r="K16" s="217"/>
    </row>
    <row r="17" spans="2:11" s="1" customFormat="1" ht="15" customHeight="1">
      <c r="B17" s="220"/>
      <c r="C17" s="221"/>
      <c r="D17" s="341" t="s">
        <v>423</v>
      </c>
      <c r="E17" s="341"/>
      <c r="F17" s="341"/>
      <c r="G17" s="341"/>
      <c r="H17" s="341"/>
      <c r="I17" s="341"/>
      <c r="J17" s="341"/>
      <c r="K17" s="217"/>
    </row>
    <row r="18" spans="2:11" s="1" customFormat="1" ht="15" customHeight="1">
      <c r="B18" s="220"/>
      <c r="C18" s="221"/>
      <c r="D18" s="221"/>
      <c r="E18" s="223" t="s">
        <v>89</v>
      </c>
      <c r="F18" s="341" t="s">
        <v>424</v>
      </c>
      <c r="G18" s="341"/>
      <c r="H18" s="341"/>
      <c r="I18" s="341"/>
      <c r="J18" s="341"/>
      <c r="K18" s="217"/>
    </row>
    <row r="19" spans="2:11" s="1" customFormat="1" ht="15" customHeight="1">
      <c r="B19" s="220"/>
      <c r="C19" s="221"/>
      <c r="D19" s="221"/>
      <c r="E19" s="223" t="s">
        <v>425</v>
      </c>
      <c r="F19" s="341" t="s">
        <v>426</v>
      </c>
      <c r="G19" s="341"/>
      <c r="H19" s="341"/>
      <c r="I19" s="341"/>
      <c r="J19" s="341"/>
      <c r="K19" s="217"/>
    </row>
    <row r="20" spans="2:11" s="1" customFormat="1" ht="15" customHeight="1">
      <c r="B20" s="220"/>
      <c r="C20" s="221"/>
      <c r="D20" s="221"/>
      <c r="E20" s="223" t="s">
        <v>79</v>
      </c>
      <c r="F20" s="341" t="s">
        <v>427</v>
      </c>
      <c r="G20" s="341"/>
      <c r="H20" s="341"/>
      <c r="I20" s="341"/>
      <c r="J20" s="341"/>
      <c r="K20" s="217"/>
    </row>
    <row r="21" spans="2:11" s="1" customFormat="1" ht="15" customHeight="1">
      <c r="B21" s="220"/>
      <c r="C21" s="221"/>
      <c r="D21" s="221"/>
      <c r="E21" s="223" t="s">
        <v>85</v>
      </c>
      <c r="F21" s="341" t="s">
        <v>428</v>
      </c>
      <c r="G21" s="341"/>
      <c r="H21" s="341"/>
      <c r="I21" s="341"/>
      <c r="J21" s="341"/>
      <c r="K21" s="217"/>
    </row>
    <row r="22" spans="2:11" s="1" customFormat="1" ht="15" customHeight="1">
      <c r="B22" s="220"/>
      <c r="C22" s="221"/>
      <c r="D22" s="221"/>
      <c r="E22" s="223" t="s">
        <v>114</v>
      </c>
      <c r="F22" s="341" t="s">
        <v>115</v>
      </c>
      <c r="G22" s="341"/>
      <c r="H22" s="341"/>
      <c r="I22" s="341"/>
      <c r="J22" s="341"/>
      <c r="K22" s="217"/>
    </row>
    <row r="23" spans="2:11" s="1" customFormat="1" ht="15" customHeight="1">
      <c r="B23" s="220"/>
      <c r="C23" s="221"/>
      <c r="D23" s="221"/>
      <c r="E23" s="223" t="s">
        <v>429</v>
      </c>
      <c r="F23" s="341" t="s">
        <v>430</v>
      </c>
      <c r="G23" s="341"/>
      <c r="H23" s="341"/>
      <c r="I23" s="341"/>
      <c r="J23" s="341"/>
      <c r="K23" s="217"/>
    </row>
    <row r="24" spans="2:11" s="1" customFormat="1" ht="12.75" customHeight="1">
      <c r="B24" s="220"/>
      <c r="C24" s="221"/>
      <c r="D24" s="221"/>
      <c r="E24" s="221"/>
      <c r="F24" s="221"/>
      <c r="G24" s="221"/>
      <c r="H24" s="221"/>
      <c r="I24" s="221"/>
      <c r="J24" s="221"/>
      <c r="K24" s="217"/>
    </row>
    <row r="25" spans="2:11" s="1" customFormat="1" ht="15" customHeight="1">
      <c r="B25" s="220"/>
      <c r="C25" s="341" t="s">
        <v>431</v>
      </c>
      <c r="D25" s="341"/>
      <c r="E25" s="341"/>
      <c r="F25" s="341"/>
      <c r="G25" s="341"/>
      <c r="H25" s="341"/>
      <c r="I25" s="341"/>
      <c r="J25" s="341"/>
      <c r="K25" s="217"/>
    </row>
    <row r="26" spans="2:11" s="1" customFormat="1" ht="15" customHeight="1">
      <c r="B26" s="220"/>
      <c r="C26" s="341" t="s">
        <v>432</v>
      </c>
      <c r="D26" s="341"/>
      <c r="E26" s="341"/>
      <c r="F26" s="341"/>
      <c r="G26" s="341"/>
      <c r="H26" s="341"/>
      <c r="I26" s="341"/>
      <c r="J26" s="341"/>
      <c r="K26" s="217"/>
    </row>
    <row r="27" spans="2:11" s="1" customFormat="1" ht="15" customHeight="1">
      <c r="B27" s="220"/>
      <c r="C27" s="219"/>
      <c r="D27" s="341" t="s">
        <v>433</v>
      </c>
      <c r="E27" s="341"/>
      <c r="F27" s="341"/>
      <c r="G27" s="341"/>
      <c r="H27" s="341"/>
      <c r="I27" s="341"/>
      <c r="J27" s="341"/>
      <c r="K27" s="217"/>
    </row>
    <row r="28" spans="2:11" s="1" customFormat="1" ht="15" customHeight="1">
      <c r="B28" s="220"/>
      <c r="C28" s="221"/>
      <c r="D28" s="341" t="s">
        <v>434</v>
      </c>
      <c r="E28" s="341"/>
      <c r="F28" s="341"/>
      <c r="G28" s="341"/>
      <c r="H28" s="341"/>
      <c r="I28" s="341"/>
      <c r="J28" s="341"/>
      <c r="K28" s="217"/>
    </row>
    <row r="29" spans="2:11" s="1" customFormat="1" ht="12.75" customHeight="1">
      <c r="B29" s="220"/>
      <c r="C29" s="221"/>
      <c r="D29" s="221"/>
      <c r="E29" s="221"/>
      <c r="F29" s="221"/>
      <c r="G29" s="221"/>
      <c r="H29" s="221"/>
      <c r="I29" s="221"/>
      <c r="J29" s="221"/>
      <c r="K29" s="217"/>
    </row>
    <row r="30" spans="2:11" s="1" customFormat="1" ht="15" customHeight="1">
      <c r="B30" s="220"/>
      <c r="C30" s="221"/>
      <c r="D30" s="341" t="s">
        <v>435</v>
      </c>
      <c r="E30" s="341"/>
      <c r="F30" s="341"/>
      <c r="G30" s="341"/>
      <c r="H30" s="341"/>
      <c r="I30" s="341"/>
      <c r="J30" s="341"/>
      <c r="K30" s="217"/>
    </row>
    <row r="31" spans="2:11" s="1" customFormat="1" ht="15" customHeight="1">
      <c r="B31" s="220"/>
      <c r="C31" s="221"/>
      <c r="D31" s="341" t="s">
        <v>436</v>
      </c>
      <c r="E31" s="341"/>
      <c r="F31" s="341"/>
      <c r="G31" s="341"/>
      <c r="H31" s="341"/>
      <c r="I31" s="341"/>
      <c r="J31" s="341"/>
      <c r="K31" s="217"/>
    </row>
    <row r="32" spans="2:11" s="1" customFormat="1" ht="12.75" customHeight="1">
      <c r="B32" s="220"/>
      <c r="C32" s="221"/>
      <c r="D32" s="221"/>
      <c r="E32" s="221"/>
      <c r="F32" s="221"/>
      <c r="G32" s="221"/>
      <c r="H32" s="221"/>
      <c r="I32" s="221"/>
      <c r="J32" s="221"/>
      <c r="K32" s="217"/>
    </row>
    <row r="33" spans="2:11" s="1" customFormat="1" ht="15" customHeight="1">
      <c r="B33" s="220"/>
      <c r="C33" s="221"/>
      <c r="D33" s="341" t="s">
        <v>437</v>
      </c>
      <c r="E33" s="341"/>
      <c r="F33" s="341"/>
      <c r="G33" s="341"/>
      <c r="H33" s="341"/>
      <c r="I33" s="341"/>
      <c r="J33" s="341"/>
      <c r="K33" s="217"/>
    </row>
    <row r="34" spans="2:11" s="1" customFormat="1" ht="15" customHeight="1">
      <c r="B34" s="220"/>
      <c r="C34" s="221"/>
      <c r="D34" s="341" t="s">
        <v>438</v>
      </c>
      <c r="E34" s="341"/>
      <c r="F34" s="341"/>
      <c r="G34" s="341"/>
      <c r="H34" s="341"/>
      <c r="I34" s="341"/>
      <c r="J34" s="341"/>
      <c r="K34" s="217"/>
    </row>
    <row r="35" spans="2:11" s="1" customFormat="1" ht="15" customHeight="1">
      <c r="B35" s="220"/>
      <c r="C35" s="221"/>
      <c r="D35" s="341" t="s">
        <v>439</v>
      </c>
      <c r="E35" s="341"/>
      <c r="F35" s="341"/>
      <c r="G35" s="341"/>
      <c r="H35" s="341"/>
      <c r="I35" s="341"/>
      <c r="J35" s="341"/>
      <c r="K35" s="217"/>
    </row>
    <row r="36" spans="2:11" s="1" customFormat="1" ht="15" customHeight="1">
      <c r="B36" s="220"/>
      <c r="C36" s="221"/>
      <c r="D36" s="219"/>
      <c r="E36" s="222" t="s">
        <v>102</v>
      </c>
      <c r="F36" s="219"/>
      <c r="G36" s="341" t="s">
        <v>440</v>
      </c>
      <c r="H36" s="341"/>
      <c r="I36" s="341"/>
      <c r="J36" s="341"/>
      <c r="K36" s="217"/>
    </row>
    <row r="37" spans="2:11" s="1" customFormat="1" ht="30.75" customHeight="1">
      <c r="B37" s="220"/>
      <c r="C37" s="221"/>
      <c r="D37" s="219"/>
      <c r="E37" s="222" t="s">
        <v>441</v>
      </c>
      <c r="F37" s="219"/>
      <c r="G37" s="341" t="s">
        <v>442</v>
      </c>
      <c r="H37" s="341"/>
      <c r="I37" s="341"/>
      <c r="J37" s="341"/>
      <c r="K37" s="217"/>
    </row>
    <row r="38" spans="2:11" s="1" customFormat="1" ht="15" customHeight="1">
      <c r="B38" s="220"/>
      <c r="C38" s="221"/>
      <c r="D38" s="219"/>
      <c r="E38" s="222" t="s">
        <v>53</v>
      </c>
      <c r="F38" s="219"/>
      <c r="G38" s="341" t="s">
        <v>443</v>
      </c>
      <c r="H38" s="341"/>
      <c r="I38" s="341"/>
      <c r="J38" s="341"/>
      <c r="K38" s="217"/>
    </row>
    <row r="39" spans="2:11" s="1" customFormat="1" ht="15" customHeight="1">
      <c r="B39" s="220"/>
      <c r="C39" s="221"/>
      <c r="D39" s="219"/>
      <c r="E39" s="222" t="s">
        <v>54</v>
      </c>
      <c r="F39" s="219"/>
      <c r="G39" s="341" t="s">
        <v>444</v>
      </c>
      <c r="H39" s="341"/>
      <c r="I39" s="341"/>
      <c r="J39" s="341"/>
      <c r="K39" s="217"/>
    </row>
    <row r="40" spans="2:11" s="1" customFormat="1" ht="15" customHeight="1">
      <c r="B40" s="220"/>
      <c r="C40" s="221"/>
      <c r="D40" s="219"/>
      <c r="E40" s="222" t="s">
        <v>103</v>
      </c>
      <c r="F40" s="219"/>
      <c r="G40" s="341" t="s">
        <v>445</v>
      </c>
      <c r="H40" s="341"/>
      <c r="I40" s="341"/>
      <c r="J40" s="341"/>
      <c r="K40" s="217"/>
    </row>
    <row r="41" spans="2:11" s="1" customFormat="1" ht="15" customHeight="1">
      <c r="B41" s="220"/>
      <c r="C41" s="221"/>
      <c r="D41" s="219"/>
      <c r="E41" s="222" t="s">
        <v>104</v>
      </c>
      <c r="F41" s="219"/>
      <c r="G41" s="341" t="s">
        <v>446</v>
      </c>
      <c r="H41" s="341"/>
      <c r="I41" s="341"/>
      <c r="J41" s="341"/>
      <c r="K41" s="217"/>
    </row>
    <row r="42" spans="2:11" s="1" customFormat="1" ht="15" customHeight="1">
      <c r="B42" s="220"/>
      <c r="C42" s="221"/>
      <c r="D42" s="219"/>
      <c r="E42" s="222" t="s">
        <v>447</v>
      </c>
      <c r="F42" s="219"/>
      <c r="G42" s="341" t="s">
        <v>448</v>
      </c>
      <c r="H42" s="341"/>
      <c r="I42" s="341"/>
      <c r="J42" s="341"/>
      <c r="K42" s="217"/>
    </row>
    <row r="43" spans="2:11" s="1" customFormat="1" ht="15" customHeight="1">
      <c r="B43" s="220"/>
      <c r="C43" s="221"/>
      <c r="D43" s="219"/>
      <c r="E43" s="222"/>
      <c r="F43" s="219"/>
      <c r="G43" s="341" t="s">
        <v>449</v>
      </c>
      <c r="H43" s="341"/>
      <c r="I43" s="341"/>
      <c r="J43" s="341"/>
      <c r="K43" s="217"/>
    </row>
    <row r="44" spans="2:11" s="1" customFormat="1" ht="15" customHeight="1">
      <c r="B44" s="220"/>
      <c r="C44" s="221"/>
      <c r="D44" s="219"/>
      <c r="E44" s="222" t="s">
        <v>450</v>
      </c>
      <c r="F44" s="219"/>
      <c r="G44" s="341" t="s">
        <v>451</v>
      </c>
      <c r="H44" s="341"/>
      <c r="I44" s="341"/>
      <c r="J44" s="341"/>
      <c r="K44" s="217"/>
    </row>
    <row r="45" spans="2:11" s="1" customFormat="1" ht="15" customHeight="1">
      <c r="B45" s="220"/>
      <c r="C45" s="221"/>
      <c r="D45" s="219"/>
      <c r="E45" s="222" t="s">
        <v>106</v>
      </c>
      <c r="F45" s="219"/>
      <c r="G45" s="341" t="s">
        <v>452</v>
      </c>
      <c r="H45" s="341"/>
      <c r="I45" s="341"/>
      <c r="J45" s="341"/>
      <c r="K45" s="217"/>
    </row>
    <row r="46" spans="2:11" s="1" customFormat="1" ht="12.75" customHeight="1">
      <c r="B46" s="220"/>
      <c r="C46" s="221"/>
      <c r="D46" s="219"/>
      <c r="E46" s="219"/>
      <c r="F46" s="219"/>
      <c r="G46" s="219"/>
      <c r="H46" s="219"/>
      <c r="I46" s="219"/>
      <c r="J46" s="219"/>
      <c r="K46" s="217"/>
    </row>
    <row r="47" spans="2:11" s="1" customFormat="1" ht="15" customHeight="1">
      <c r="B47" s="220"/>
      <c r="C47" s="221"/>
      <c r="D47" s="341" t="s">
        <v>453</v>
      </c>
      <c r="E47" s="341"/>
      <c r="F47" s="341"/>
      <c r="G47" s="341"/>
      <c r="H47" s="341"/>
      <c r="I47" s="341"/>
      <c r="J47" s="341"/>
      <c r="K47" s="217"/>
    </row>
    <row r="48" spans="2:11" s="1" customFormat="1" ht="15" customHeight="1">
      <c r="B48" s="220"/>
      <c r="C48" s="221"/>
      <c r="D48" s="221"/>
      <c r="E48" s="341" t="s">
        <v>454</v>
      </c>
      <c r="F48" s="341"/>
      <c r="G48" s="341"/>
      <c r="H48" s="341"/>
      <c r="I48" s="341"/>
      <c r="J48" s="341"/>
      <c r="K48" s="217"/>
    </row>
    <row r="49" spans="2:11" s="1" customFormat="1" ht="15" customHeight="1">
      <c r="B49" s="220"/>
      <c r="C49" s="221"/>
      <c r="D49" s="221"/>
      <c r="E49" s="341" t="s">
        <v>455</v>
      </c>
      <c r="F49" s="341"/>
      <c r="G49" s="341"/>
      <c r="H49" s="341"/>
      <c r="I49" s="341"/>
      <c r="J49" s="341"/>
      <c r="K49" s="217"/>
    </row>
    <row r="50" spans="2:11" s="1" customFormat="1" ht="15" customHeight="1">
      <c r="B50" s="220"/>
      <c r="C50" s="221"/>
      <c r="D50" s="221"/>
      <c r="E50" s="341" t="s">
        <v>456</v>
      </c>
      <c r="F50" s="341"/>
      <c r="G50" s="341"/>
      <c r="H50" s="341"/>
      <c r="I50" s="341"/>
      <c r="J50" s="341"/>
      <c r="K50" s="217"/>
    </row>
    <row r="51" spans="2:11" s="1" customFormat="1" ht="15" customHeight="1">
      <c r="B51" s="220"/>
      <c r="C51" s="221"/>
      <c r="D51" s="341" t="s">
        <v>457</v>
      </c>
      <c r="E51" s="341"/>
      <c r="F51" s="341"/>
      <c r="G51" s="341"/>
      <c r="H51" s="341"/>
      <c r="I51" s="341"/>
      <c r="J51" s="341"/>
      <c r="K51" s="217"/>
    </row>
    <row r="52" spans="2:11" s="1" customFormat="1" ht="25.5" customHeight="1">
      <c r="B52" s="216"/>
      <c r="C52" s="343" t="s">
        <v>458</v>
      </c>
      <c r="D52" s="343"/>
      <c r="E52" s="343"/>
      <c r="F52" s="343"/>
      <c r="G52" s="343"/>
      <c r="H52" s="343"/>
      <c r="I52" s="343"/>
      <c r="J52" s="343"/>
      <c r="K52" s="217"/>
    </row>
    <row r="53" spans="2:11" s="1" customFormat="1" ht="5.25" customHeight="1">
      <c r="B53" s="216"/>
      <c r="C53" s="218"/>
      <c r="D53" s="218"/>
      <c r="E53" s="218"/>
      <c r="F53" s="218"/>
      <c r="G53" s="218"/>
      <c r="H53" s="218"/>
      <c r="I53" s="218"/>
      <c r="J53" s="218"/>
      <c r="K53" s="217"/>
    </row>
    <row r="54" spans="2:11" s="1" customFormat="1" ht="15" customHeight="1">
      <c r="B54" s="216"/>
      <c r="C54" s="341" t="s">
        <v>459</v>
      </c>
      <c r="D54" s="341"/>
      <c r="E54" s="341"/>
      <c r="F54" s="341"/>
      <c r="G54" s="341"/>
      <c r="H54" s="341"/>
      <c r="I54" s="341"/>
      <c r="J54" s="341"/>
      <c r="K54" s="217"/>
    </row>
    <row r="55" spans="2:11" s="1" customFormat="1" ht="15" customHeight="1">
      <c r="B55" s="216"/>
      <c r="C55" s="341" t="s">
        <v>460</v>
      </c>
      <c r="D55" s="341"/>
      <c r="E55" s="341"/>
      <c r="F55" s="341"/>
      <c r="G55" s="341"/>
      <c r="H55" s="341"/>
      <c r="I55" s="341"/>
      <c r="J55" s="341"/>
      <c r="K55" s="217"/>
    </row>
    <row r="56" spans="2:11" s="1" customFormat="1" ht="12.75" customHeight="1">
      <c r="B56" s="216"/>
      <c r="C56" s="219"/>
      <c r="D56" s="219"/>
      <c r="E56" s="219"/>
      <c r="F56" s="219"/>
      <c r="G56" s="219"/>
      <c r="H56" s="219"/>
      <c r="I56" s="219"/>
      <c r="J56" s="219"/>
      <c r="K56" s="217"/>
    </row>
    <row r="57" spans="2:11" s="1" customFormat="1" ht="15" customHeight="1">
      <c r="B57" s="216"/>
      <c r="C57" s="341" t="s">
        <v>461</v>
      </c>
      <c r="D57" s="341"/>
      <c r="E57" s="341"/>
      <c r="F57" s="341"/>
      <c r="G57" s="341"/>
      <c r="H57" s="341"/>
      <c r="I57" s="341"/>
      <c r="J57" s="341"/>
      <c r="K57" s="217"/>
    </row>
    <row r="58" spans="2:11" s="1" customFormat="1" ht="15" customHeight="1">
      <c r="B58" s="216"/>
      <c r="C58" s="221"/>
      <c r="D58" s="341" t="s">
        <v>462</v>
      </c>
      <c r="E58" s="341"/>
      <c r="F58" s="341"/>
      <c r="G58" s="341"/>
      <c r="H58" s="341"/>
      <c r="I58" s="341"/>
      <c r="J58" s="341"/>
      <c r="K58" s="217"/>
    </row>
    <row r="59" spans="2:11" s="1" customFormat="1" ht="15" customHeight="1">
      <c r="B59" s="216"/>
      <c r="C59" s="221"/>
      <c r="D59" s="341" t="s">
        <v>463</v>
      </c>
      <c r="E59" s="341"/>
      <c r="F59" s="341"/>
      <c r="G59" s="341"/>
      <c r="H59" s="341"/>
      <c r="I59" s="341"/>
      <c r="J59" s="341"/>
      <c r="K59" s="217"/>
    </row>
    <row r="60" spans="2:11" s="1" customFormat="1" ht="15" customHeight="1">
      <c r="B60" s="216"/>
      <c r="C60" s="221"/>
      <c r="D60" s="341" t="s">
        <v>464</v>
      </c>
      <c r="E60" s="341"/>
      <c r="F60" s="341"/>
      <c r="G60" s="341"/>
      <c r="H60" s="341"/>
      <c r="I60" s="341"/>
      <c r="J60" s="341"/>
      <c r="K60" s="217"/>
    </row>
    <row r="61" spans="2:11" s="1" customFormat="1" ht="15" customHeight="1">
      <c r="B61" s="216"/>
      <c r="C61" s="221"/>
      <c r="D61" s="341" t="s">
        <v>465</v>
      </c>
      <c r="E61" s="341"/>
      <c r="F61" s="341"/>
      <c r="G61" s="341"/>
      <c r="H61" s="341"/>
      <c r="I61" s="341"/>
      <c r="J61" s="341"/>
      <c r="K61" s="217"/>
    </row>
    <row r="62" spans="2:11" s="1" customFormat="1" ht="15" customHeight="1">
      <c r="B62" s="216"/>
      <c r="C62" s="221"/>
      <c r="D62" s="345" t="s">
        <v>466</v>
      </c>
      <c r="E62" s="345"/>
      <c r="F62" s="345"/>
      <c r="G62" s="345"/>
      <c r="H62" s="345"/>
      <c r="I62" s="345"/>
      <c r="J62" s="345"/>
      <c r="K62" s="217"/>
    </row>
    <row r="63" spans="2:11" s="1" customFormat="1" ht="15" customHeight="1">
      <c r="B63" s="216"/>
      <c r="C63" s="221"/>
      <c r="D63" s="341" t="s">
        <v>467</v>
      </c>
      <c r="E63" s="341"/>
      <c r="F63" s="341"/>
      <c r="G63" s="341"/>
      <c r="H63" s="341"/>
      <c r="I63" s="341"/>
      <c r="J63" s="341"/>
      <c r="K63" s="217"/>
    </row>
    <row r="64" spans="2:11" s="1" customFormat="1" ht="12.75" customHeight="1">
      <c r="B64" s="216"/>
      <c r="C64" s="221"/>
      <c r="D64" s="221"/>
      <c r="E64" s="224"/>
      <c r="F64" s="221"/>
      <c r="G64" s="221"/>
      <c r="H64" s="221"/>
      <c r="I64" s="221"/>
      <c r="J64" s="221"/>
      <c r="K64" s="217"/>
    </row>
    <row r="65" spans="2:11" s="1" customFormat="1" ht="15" customHeight="1">
      <c r="B65" s="216"/>
      <c r="C65" s="221"/>
      <c r="D65" s="341" t="s">
        <v>468</v>
      </c>
      <c r="E65" s="341"/>
      <c r="F65" s="341"/>
      <c r="G65" s="341"/>
      <c r="H65" s="341"/>
      <c r="I65" s="341"/>
      <c r="J65" s="341"/>
      <c r="K65" s="217"/>
    </row>
    <row r="66" spans="2:11" s="1" customFormat="1" ht="15" customHeight="1">
      <c r="B66" s="216"/>
      <c r="C66" s="221"/>
      <c r="D66" s="345" t="s">
        <v>469</v>
      </c>
      <c r="E66" s="345"/>
      <c r="F66" s="345"/>
      <c r="G66" s="345"/>
      <c r="H66" s="345"/>
      <c r="I66" s="345"/>
      <c r="J66" s="345"/>
      <c r="K66" s="217"/>
    </row>
    <row r="67" spans="2:11" s="1" customFormat="1" ht="15" customHeight="1">
      <c r="B67" s="216"/>
      <c r="C67" s="221"/>
      <c r="D67" s="341" t="s">
        <v>470</v>
      </c>
      <c r="E67" s="341"/>
      <c r="F67" s="341"/>
      <c r="G67" s="341"/>
      <c r="H67" s="341"/>
      <c r="I67" s="341"/>
      <c r="J67" s="341"/>
      <c r="K67" s="217"/>
    </row>
    <row r="68" spans="2:11" s="1" customFormat="1" ht="15" customHeight="1">
      <c r="B68" s="216"/>
      <c r="C68" s="221"/>
      <c r="D68" s="341" t="s">
        <v>471</v>
      </c>
      <c r="E68" s="341"/>
      <c r="F68" s="341"/>
      <c r="G68" s="341"/>
      <c r="H68" s="341"/>
      <c r="I68" s="341"/>
      <c r="J68" s="341"/>
      <c r="K68" s="217"/>
    </row>
    <row r="69" spans="2:11" s="1" customFormat="1" ht="15" customHeight="1">
      <c r="B69" s="216"/>
      <c r="C69" s="221"/>
      <c r="D69" s="341" t="s">
        <v>472</v>
      </c>
      <c r="E69" s="341"/>
      <c r="F69" s="341"/>
      <c r="G69" s="341"/>
      <c r="H69" s="341"/>
      <c r="I69" s="341"/>
      <c r="J69" s="341"/>
      <c r="K69" s="217"/>
    </row>
    <row r="70" spans="2:11" s="1" customFormat="1" ht="15" customHeight="1">
      <c r="B70" s="216"/>
      <c r="C70" s="221"/>
      <c r="D70" s="341" t="s">
        <v>473</v>
      </c>
      <c r="E70" s="341"/>
      <c r="F70" s="341"/>
      <c r="G70" s="341"/>
      <c r="H70" s="341"/>
      <c r="I70" s="341"/>
      <c r="J70" s="341"/>
      <c r="K70" s="217"/>
    </row>
    <row r="71" spans="2:11" s="1" customFormat="1" ht="12.75" customHeight="1">
      <c r="B71" s="225"/>
      <c r="C71" s="226"/>
      <c r="D71" s="226"/>
      <c r="E71" s="226"/>
      <c r="F71" s="226"/>
      <c r="G71" s="226"/>
      <c r="H71" s="226"/>
      <c r="I71" s="226"/>
      <c r="J71" s="226"/>
      <c r="K71" s="227"/>
    </row>
    <row r="72" spans="2:11" s="1" customFormat="1" ht="18.75" customHeight="1">
      <c r="B72" s="228"/>
      <c r="C72" s="228"/>
      <c r="D72" s="228"/>
      <c r="E72" s="228"/>
      <c r="F72" s="228"/>
      <c r="G72" s="228"/>
      <c r="H72" s="228"/>
      <c r="I72" s="228"/>
      <c r="J72" s="228"/>
      <c r="K72" s="229"/>
    </row>
    <row r="73" spans="2:11" s="1" customFormat="1" ht="18.75" customHeight="1">
      <c r="B73" s="229"/>
      <c r="C73" s="229"/>
      <c r="D73" s="229"/>
      <c r="E73" s="229"/>
      <c r="F73" s="229"/>
      <c r="G73" s="229"/>
      <c r="H73" s="229"/>
      <c r="I73" s="229"/>
      <c r="J73" s="229"/>
      <c r="K73" s="229"/>
    </row>
    <row r="74" spans="2:11" s="1" customFormat="1" ht="7.5" customHeight="1">
      <c r="B74" s="230"/>
      <c r="C74" s="231"/>
      <c r="D74" s="231"/>
      <c r="E74" s="231"/>
      <c r="F74" s="231"/>
      <c r="G74" s="231"/>
      <c r="H74" s="231"/>
      <c r="I74" s="231"/>
      <c r="J74" s="231"/>
      <c r="K74" s="232"/>
    </row>
    <row r="75" spans="2:11" s="1" customFormat="1" ht="45" customHeight="1">
      <c r="B75" s="233"/>
      <c r="C75" s="344" t="s">
        <v>474</v>
      </c>
      <c r="D75" s="344"/>
      <c r="E75" s="344"/>
      <c r="F75" s="344"/>
      <c r="G75" s="344"/>
      <c r="H75" s="344"/>
      <c r="I75" s="344"/>
      <c r="J75" s="344"/>
      <c r="K75" s="234"/>
    </row>
    <row r="76" spans="2:11" s="1" customFormat="1" ht="17.25" customHeight="1">
      <c r="B76" s="233"/>
      <c r="C76" s="235" t="s">
        <v>475</v>
      </c>
      <c r="D76" s="235"/>
      <c r="E76" s="235"/>
      <c r="F76" s="235" t="s">
        <v>476</v>
      </c>
      <c r="G76" s="236"/>
      <c r="H76" s="235" t="s">
        <v>54</v>
      </c>
      <c r="I76" s="235" t="s">
        <v>57</v>
      </c>
      <c r="J76" s="235" t="s">
        <v>477</v>
      </c>
      <c r="K76" s="234"/>
    </row>
    <row r="77" spans="2:11" s="1" customFormat="1" ht="17.25" customHeight="1">
      <c r="B77" s="233"/>
      <c r="C77" s="237" t="s">
        <v>478</v>
      </c>
      <c r="D77" s="237"/>
      <c r="E77" s="237"/>
      <c r="F77" s="238" t="s">
        <v>479</v>
      </c>
      <c r="G77" s="239"/>
      <c r="H77" s="237"/>
      <c r="I77" s="237"/>
      <c r="J77" s="237" t="s">
        <v>480</v>
      </c>
      <c r="K77" s="234"/>
    </row>
    <row r="78" spans="2:11" s="1" customFormat="1" ht="5.25" customHeight="1">
      <c r="B78" s="233"/>
      <c r="C78" s="240"/>
      <c r="D78" s="240"/>
      <c r="E78" s="240"/>
      <c r="F78" s="240"/>
      <c r="G78" s="241"/>
      <c r="H78" s="240"/>
      <c r="I78" s="240"/>
      <c r="J78" s="240"/>
      <c r="K78" s="234"/>
    </row>
    <row r="79" spans="2:11" s="1" customFormat="1" ht="15" customHeight="1">
      <c r="B79" s="233"/>
      <c r="C79" s="222" t="s">
        <v>53</v>
      </c>
      <c r="D79" s="242"/>
      <c r="E79" s="242"/>
      <c r="F79" s="243" t="s">
        <v>481</v>
      </c>
      <c r="G79" s="244"/>
      <c r="H79" s="222" t="s">
        <v>482</v>
      </c>
      <c r="I79" s="222" t="s">
        <v>483</v>
      </c>
      <c r="J79" s="222">
        <v>20</v>
      </c>
      <c r="K79" s="234"/>
    </row>
    <row r="80" spans="2:11" s="1" customFormat="1" ht="15" customHeight="1">
      <c r="B80" s="233"/>
      <c r="C80" s="222" t="s">
        <v>484</v>
      </c>
      <c r="D80" s="222"/>
      <c r="E80" s="222"/>
      <c r="F80" s="243" t="s">
        <v>481</v>
      </c>
      <c r="G80" s="244"/>
      <c r="H80" s="222" t="s">
        <v>485</v>
      </c>
      <c r="I80" s="222" t="s">
        <v>483</v>
      </c>
      <c r="J80" s="222">
        <v>120</v>
      </c>
      <c r="K80" s="234"/>
    </row>
    <row r="81" spans="2:11" s="1" customFormat="1" ht="15" customHeight="1">
      <c r="B81" s="245"/>
      <c r="C81" s="222" t="s">
        <v>486</v>
      </c>
      <c r="D81" s="222"/>
      <c r="E81" s="222"/>
      <c r="F81" s="243" t="s">
        <v>487</v>
      </c>
      <c r="G81" s="244"/>
      <c r="H81" s="222" t="s">
        <v>488</v>
      </c>
      <c r="I81" s="222" t="s">
        <v>483</v>
      </c>
      <c r="J81" s="222">
        <v>50</v>
      </c>
      <c r="K81" s="234"/>
    </row>
    <row r="82" spans="2:11" s="1" customFormat="1" ht="15" customHeight="1">
      <c r="B82" s="245"/>
      <c r="C82" s="222" t="s">
        <v>489</v>
      </c>
      <c r="D82" s="222"/>
      <c r="E82" s="222"/>
      <c r="F82" s="243" t="s">
        <v>481</v>
      </c>
      <c r="G82" s="244"/>
      <c r="H82" s="222" t="s">
        <v>490</v>
      </c>
      <c r="I82" s="222" t="s">
        <v>491</v>
      </c>
      <c r="J82" s="222"/>
      <c r="K82" s="234"/>
    </row>
    <row r="83" spans="2:11" s="1" customFormat="1" ht="15" customHeight="1">
      <c r="B83" s="245"/>
      <c r="C83" s="246" t="s">
        <v>492</v>
      </c>
      <c r="D83" s="246"/>
      <c r="E83" s="246"/>
      <c r="F83" s="247" t="s">
        <v>487</v>
      </c>
      <c r="G83" s="246"/>
      <c r="H83" s="246" t="s">
        <v>493</v>
      </c>
      <c r="I83" s="246" t="s">
        <v>483</v>
      </c>
      <c r="J83" s="246">
        <v>15</v>
      </c>
      <c r="K83" s="234"/>
    </row>
    <row r="84" spans="2:11" s="1" customFormat="1" ht="15" customHeight="1">
      <c r="B84" s="245"/>
      <c r="C84" s="246" t="s">
        <v>494</v>
      </c>
      <c r="D84" s="246"/>
      <c r="E84" s="246"/>
      <c r="F84" s="247" t="s">
        <v>487</v>
      </c>
      <c r="G84" s="246"/>
      <c r="H84" s="246" t="s">
        <v>495</v>
      </c>
      <c r="I84" s="246" t="s">
        <v>483</v>
      </c>
      <c r="J84" s="246">
        <v>15</v>
      </c>
      <c r="K84" s="234"/>
    </row>
    <row r="85" spans="2:11" s="1" customFormat="1" ht="15" customHeight="1">
      <c r="B85" s="245"/>
      <c r="C85" s="246" t="s">
        <v>496</v>
      </c>
      <c r="D85" s="246"/>
      <c r="E85" s="246"/>
      <c r="F85" s="247" t="s">
        <v>487</v>
      </c>
      <c r="G85" s="246"/>
      <c r="H85" s="246" t="s">
        <v>497</v>
      </c>
      <c r="I85" s="246" t="s">
        <v>483</v>
      </c>
      <c r="J85" s="246">
        <v>20</v>
      </c>
      <c r="K85" s="234"/>
    </row>
    <row r="86" spans="2:11" s="1" customFormat="1" ht="15" customHeight="1">
      <c r="B86" s="245"/>
      <c r="C86" s="246" t="s">
        <v>498</v>
      </c>
      <c r="D86" s="246"/>
      <c r="E86" s="246"/>
      <c r="F86" s="247" t="s">
        <v>487</v>
      </c>
      <c r="G86" s="246"/>
      <c r="H86" s="246" t="s">
        <v>499</v>
      </c>
      <c r="I86" s="246" t="s">
        <v>483</v>
      </c>
      <c r="J86" s="246">
        <v>20</v>
      </c>
      <c r="K86" s="234"/>
    </row>
    <row r="87" spans="2:11" s="1" customFormat="1" ht="15" customHeight="1">
      <c r="B87" s="245"/>
      <c r="C87" s="222" t="s">
        <v>500</v>
      </c>
      <c r="D87" s="222"/>
      <c r="E87" s="222"/>
      <c r="F87" s="243" t="s">
        <v>487</v>
      </c>
      <c r="G87" s="244"/>
      <c r="H87" s="222" t="s">
        <v>501</v>
      </c>
      <c r="I87" s="222" t="s">
        <v>483</v>
      </c>
      <c r="J87" s="222">
        <v>50</v>
      </c>
      <c r="K87" s="234"/>
    </row>
    <row r="88" spans="2:11" s="1" customFormat="1" ht="15" customHeight="1">
      <c r="B88" s="245"/>
      <c r="C88" s="222" t="s">
        <v>502</v>
      </c>
      <c r="D88" s="222"/>
      <c r="E88" s="222"/>
      <c r="F88" s="243" t="s">
        <v>487</v>
      </c>
      <c r="G88" s="244"/>
      <c r="H88" s="222" t="s">
        <v>503</v>
      </c>
      <c r="I88" s="222" t="s">
        <v>483</v>
      </c>
      <c r="J88" s="222">
        <v>20</v>
      </c>
      <c r="K88" s="234"/>
    </row>
    <row r="89" spans="2:11" s="1" customFormat="1" ht="15" customHeight="1">
      <c r="B89" s="245"/>
      <c r="C89" s="222" t="s">
        <v>504</v>
      </c>
      <c r="D89" s="222"/>
      <c r="E89" s="222"/>
      <c r="F89" s="243" t="s">
        <v>487</v>
      </c>
      <c r="G89" s="244"/>
      <c r="H89" s="222" t="s">
        <v>505</v>
      </c>
      <c r="I89" s="222" t="s">
        <v>483</v>
      </c>
      <c r="J89" s="222">
        <v>20</v>
      </c>
      <c r="K89" s="234"/>
    </row>
    <row r="90" spans="2:11" s="1" customFormat="1" ht="15" customHeight="1">
      <c r="B90" s="245"/>
      <c r="C90" s="222" t="s">
        <v>506</v>
      </c>
      <c r="D90" s="222"/>
      <c r="E90" s="222"/>
      <c r="F90" s="243" t="s">
        <v>487</v>
      </c>
      <c r="G90" s="244"/>
      <c r="H90" s="222" t="s">
        <v>507</v>
      </c>
      <c r="I90" s="222" t="s">
        <v>483</v>
      </c>
      <c r="J90" s="222">
        <v>50</v>
      </c>
      <c r="K90" s="234"/>
    </row>
    <row r="91" spans="2:11" s="1" customFormat="1" ht="15" customHeight="1">
      <c r="B91" s="245"/>
      <c r="C91" s="222" t="s">
        <v>508</v>
      </c>
      <c r="D91" s="222"/>
      <c r="E91" s="222"/>
      <c r="F91" s="243" t="s">
        <v>487</v>
      </c>
      <c r="G91" s="244"/>
      <c r="H91" s="222" t="s">
        <v>508</v>
      </c>
      <c r="I91" s="222" t="s">
        <v>483</v>
      </c>
      <c r="J91" s="222">
        <v>50</v>
      </c>
      <c r="K91" s="234"/>
    </row>
    <row r="92" spans="2:11" s="1" customFormat="1" ht="15" customHeight="1">
      <c r="B92" s="245"/>
      <c r="C92" s="222" t="s">
        <v>509</v>
      </c>
      <c r="D92" s="222"/>
      <c r="E92" s="222"/>
      <c r="F92" s="243" t="s">
        <v>487</v>
      </c>
      <c r="G92" s="244"/>
      <c r="H92" s="222" t="s">
        <v>510</v>
      </c>
      <c r="I92" s="222" t="s">
        <v>483</v>
      </c>
      <c r="J92" s="222">
        <v>255</v>
      </c>
      <c r="K92" s="234"/>
    </row>
    <row r="93" spans="2:11" s="1" customFormat="1" ht="15" customHeight="1">
      <c r="B93" s="245"/>
      <c r="C93" s="222" t="s">
        <v>511</v>
      </c>
      <c r="D93" s="222"/>
      <c r="E93" s="222"/>
      <c r="F93" s="243" t="s">
        <v>481</v>
      </c>
      <c r="G93" s="244"/>
      <c r="H93" s="222" t="s">
        <v>512</v>
      </c>
      <c r="I93" s="222" t="s">
        <v>513</v>
      </c>
      <c r="J93" s="222"/>
      <c r="K93" s="234"/>
    </row>
    <row r="94" spans="2:11" s="1" customFormat="1" ht="15" customHeight="1">
      <c r="B94" s="245"/>
      <c r="C94" s="222" t="s">
        <v>514</v>
      </c>
      <c r="D94" s="222"/>
      <c r="E94" s="222"/>
      <c r="F94" s="243" t="s">
        <v>481</v>
      </c>
      <c r="G94" s="244"/>
      <c r="H94" s="222" t="s">
        <v>515</v>
      </c>
      <c r="I94" s="222" t="s">
        <v>516</v>
      </c>
      <c r="J94" s="222"/>
      <c r="K94" s="234"/>
    </row>
    <row r="95" spans="2:11" s="1" customFormat="1" ht="15" customHeight="1">
      <c r="B95" s="245"/>
      <c r="C95" s="222" t="s">
        <v>517</v>
      </c>
      <c r="D95" s="222"/>
      <c r="E95" s="222"/>
      <c r="F95" s="243" t="s">
        <v>481</v>
      </c>
      <c r="G95" s="244"/>
      <c r="H95" s="222" t="s">
        <v>517</v>
      </c>
      <c r="I95" s="222" t="s">
        <v>516</v>
      </c>
      <c r="J95" s="222"/>
      <c r="K95" s="234"/>
    </row>
    <row r="96" spans="2:11" s="1" customFormat="1" ht="15" customHeight="1">
      <c r="B96" s="245"/>
      <c r="C96" s="222" t="s">
        <v>38</v>
      </c>
      <c r="D96" s="222"/>
      <c r="E96" s="222"/>
      <c r="F96" s="243" t="s">
        <v>481</v>
      </c>
      <c r="G96" s="244"/>
      <c r="H96" s="222" t="s">
        <v>518</v>
      </c>
      <c r="I96" s="222" t="s">
        <v>516</v>
      </c>
      <c r="J96" s="222"/>
      <c r="K96" s="234"/>
    </row>
    <row r="97" spans="2:11" s="1" customFormat="1" ht="15" customHeight="1">
      <c r="B97" s="245"/>
      <c r="C97" s="222" t="s">
        <v>48</v>
      </c>
      <c r="D97" s="222"/>
      <c r="E97" s="222"/>
      <c r="F97" s="243" t="s">
        <v>481</v>
      </c>
      <c r="G97" s="244"/>
      <c r="H97" s="222" t="s">
        <v>519</v>
      </c>
      <c r="I97" s="222" t="s">
        <v>516</v>
      </c>
      <c r="J97" s="222"/>
      <c r="K97" s="234"/>
    </row>
    <row r="98" spans="2:11" s="1" customFormat="1" ht="15" customHeight="1">
      <c r="B98" s="248"/>
      <c r="C98" s="249"/>
      <c r="D98" s="249"/>
      <c r="E98" s="249"/>
      <c r="F98" s="249"/>
      <c r="G98" s="249"/>
      <c r="H98" s="249"/>
      <c r="I98" s="249"/>
      <c r="J98" s="249"/>
      <c r="K98" s="250"/>
    </row>
    <row r="99" spans="2:11" s="1" customFormat="1" ht="18.75" customHeight="1">
      <c r="B99" s="251"/>
      <c r="C99" s="252"/>
      <c r="D99" s="252"/>
      <c r="E99" s="252"/>
      <c r="F99" s="252"/>
      <c r="G99" s="252"/>
      <c r="H99" s="252"/>
      <c r="I99" s="252"/>
      <c r="J99" s="252"/>
      <c r="K99" s="251"/>
    </row>
    <row r="100" spans="2:11" s="1" customFormat="1" ht="18.75" customHeight="1">
      <c r="B100" s="229"/>
      <c r="C100" s="229"/>
      <c r="D100" s="229"/>
      <c r="E100" s="229"/>
      <c r="F100" s="229"/>
      <c r="G100" s="229"/>
      <c r="H100" s="229"/>
      <c r="I100" s="229"/>
      <c r="J100" s="229"/>
      <c r="K100" s="229"/>
    </row>
    <row r="101" spans="2:11" s="1" customFormat="1" ht="7.5" customHeight="1">
      <c r="B101" s="230"/>
      <c r="C101" s="231"/>
      <c r="D101" s="231"/>
      <c r="E101" s="231"/>
      <c r="F101" s="231"/>
      <c r="G101" s="231"/>
      <c r="H101" s="231"/>
      <c r="I101" s="231"/>
      <c r="J101" s="231"/>
      <c r="K101" s="232"/>
    </row>
    <row r="102" spans="2:11" s="1" customFormat="1" ht="45" customHeight="1">
      <c r="B102" s="233"/>
      <c r="C102" s="344" t="s">
        <v>520</v>
      </c>
      <c r="D102" s="344"/>
      <c r="E102" s="344"/>
      <c r="F102" s="344"/>
      <c r="G102" s="344"/>
      <c r="H102" s="344"/>
      <c r="I102" s="344"/>
      <c r="J102" s="344"/>
      <c r="K102" s="234"/>
    </row>
    <row r="103" spans="2:11" s="1" customFormat="1" ht="17.25" customHeight="1">
      <c r="B103" s="233"/>
      <c r="C103" s="235" t="s">
        <v>475</v>
      </c>
      <c r="D103" s="235"/>
      <c r="E103" s="235"/>
      <c r="F103" s="235" t="s">
        <v>476</v>
      </c>
      <c r="G103" s="236"/>
      <c r="H103" s="235" t="s">
        <v>54</v>
      </c>
      <c r="I103" s="235" t="s">
        <v>57</v>
      </c>
      <c r="J103" s="235" t="s">
        <v>477</v>
      </c>
      <c r="K103" s="234"/>
    </row>
    <row r="104" spans="2:11" s="1" customFormat="1" ht="17.25" customHeight="1">
      <c r="B104" s="233"/>
      <c r="C104" s="237" t="s">
        <v>478</v>
      </c>
      <c r="D104" s="237"/>
      <c r="E104" s="237"/>
      <c r="F104" s="238" t="s">
        <v>479</v>
      </c>
      <c r="G104" s="239"/>
      <c r="H104" s="237"/>
      <c r="I104" s="237"/>
      <c r="J104" s="237" t="s">
        <v>480</v>
      </c>
      <c r="K104" s="234"/>
    </row>
    <row r="105" spans="2:11" s="1" customFormat="1" ht="5.25" customHeight="1">
      <c r="B105" s="233"/>
      <c r="C105" s="235"/>
      <c r="D105" s="235"/>
      <c r="E105" s="235"/>
      <c r="F105" s="235"/>
      <c r="G105" s="253"/>
      <c r="H105" s="235"/>
      <c r="I105" s="235"/>
      <c r="J105" s="235"/>
      <c r="K105" s="234"/>
    </row>
    <row r="106" spans="2:11" s="1" customFormat="1" ht="15" customHeight="1">
      <c r="B106" s="233"/>
      <c r="C106" s="222" t="s">
        <v>53</v>
      </c>
      <c r="D106" s="242"/>
      <c r="E106" s="242"/>
      <c r="F106" s="243" t="s">
        <v>481</v>
      </c>
      <c r="G106" s="222"/>
      <c r="H106" s="222" t="s">
        <v>521</v>
      </c>
      <c r="I106" s="222" t="s">
        <v>483</v>
      </c>
      <c r="J106" s="222">
        <v>20</v>
      </c>
      <c r="K106" s="234"/>
    </row>
    <row r="107" spans="2:11" s="1" customFormat="1" ht="15" customHeight="1">
      <c r="B107" s="233"/>
      <c r="C107" s="222" t="s">
        <v>484</v>
      </c>
      <c r="D107" s="222"/>
      <c r="E107" s="222"/>
      <c r="F107" s="243" t="s">
        <v>481</v>
      </c>
      <c r="G107" s="222"/>
      <c r="H107" s="222" t="s">
        <v>521</v>
      </c>
      <c r="I107" s="222" t="s">
        <v>483</v>
      </c>
      <c r="J107" s="222">
        <v>120</v>
      </c>
      <c r="K107" s="234"/>
    </row>
    <row r="108" spans="2:11" s="1" customFormat="1" ht="15" customHeight="1">
      <c r="B108" s="245"/>
      <c r="C108" s="222" t="s">
        <v>486</v>
      </c>
      <c r="D108" s="222"/>
      <c r="E108" s="222"/>
      <c r="F108" s="243" t="s">
        <v>487</v>
      </c>
      <c r="G108" s="222"/>
      <c r="H108" s="222" t="s">
        <v>521</v>
      </c>
      <c r="I108" s="222" t="s">
        <v>483</v>
      </c>
      <c r="J108" s="222">
        <v>50</v>
      </c>
      <c r="K108" s="234"/>
    </row>
    <row r="109" spans="2:11" s="1" customFormat="1" ht="15" customHeight="1">
      <c r="B109" s="245"/>
      <c r="C109" s="222" t="s">
        <v>489</v>
      </c>
      <c r="D109" s="222"/>
      <c r="E109" s="222"/>
      <c r="F109" s="243" t="s">
        <v>481</v>
      </c>
      <c r="G109" s="222"/>
      <c r="H109" s="222" t="s">
        <v>521</v>
      </c>
      <c r="I109" s="222" t="s">
        <v>491</v>
      </c>
      <c r="J109" s="222"/>
      <c r="K109" s="234"/>
    </row>
    <row r="110" spans="2:11" s="1" customFormat="1" ht="15" customHeight="1">
      <c r="B110" s="245"/>
      <c r="C110" s="222" t="s">
        <v>500</v>
      </c>
      <c r="D110" s="222"/>
      <c r="E110" s="222"/>
      <c r="F110" s="243" t="s">
        <v>487</v>
      </c>
      <c r="G110" s="222"/>
      <c r="H110" s="222" t="s">
        <v>521</v>
      </c>
      <c r="I110" s="222" t="s">
        <v>483</v>
      </c>
      <c r="J110" s="222">
        <v>50</v>
      </c>
      <c r="K110" s="234"/>
    </row>
    <row r="111" spans="2:11" s="1" customFormat="1" ht="15" customHeight="1">
      <c r="B111" s="245"/>
      <c r="C111" s="222" t="s">
        <v>508</v>
      </c>
      <c r="D111" s="222"/>
      <c r="E111" s="222"/>
      <c r="F111" s="243" t="s">
        <v>487</v>
      </c>
      <c r="G111" s="222"/>
      <c r="H111" s="222" t="s">
        <v>521</v>
      </c>
      <c r="I111" s="222" t="s">
        <v>483</v>
      </c>
      <c r="J111" s="222">
        <v>50</v>
      </c>
      <c r="K111" s="234"/>
    </row>
    <row r="112" spans="2:11" s="1" customFormat="1" ht="15" customHeight="1">
      <c r="B112" s="245"/>
      <c r="C112" s="222" t="s">
        <v>506</v>
      </c>
      <c r="D112" s="222"/>
      <c r="E112" s="222"/>
      <c r="F112" s="243" t="s">
        <v>487</v>
      </c>
      <c r="G112" s="222"/>
      <c r="H112" s="222" t="s">
        <v>521</v>
      </c>
      <c r="I112" s="222" t="s">
        <v>483</v>
      </c>
      <c r="J112" s="222">
        <v>50</v>
      </c>
      <c r="K112" s="234"/>
    </row>
    <row r="113" spans="2:11" s="1" customFormat="1" ht="15" customHeight="1">
      <c r="B113" s="245"/>
      <c r="C113" s="222" t="s">
        <v>53</v>
      </c>
      <c r="D113" s="222"/>
      <c r="E113" s="222"/>
      <c r="F113" s="243" t="s">
        <v>481</v>
      </c>
      <c r="G113" s="222"/>
      <c r="H113" s="222" t="s">
        <v>522</v>
      </c>
      <c r="I113" s="222" t="s">
        <v>483</v>
      </c>
      <c r="J113" s="222">
        <v>20</v>
      </c>
      <c r="K113" s="234"/>
    </row>
    <row r="114" spans="2:11" s="1" customFormat="1" ht="15" customHeight="1">
      <c r="B114" s="245"/>
      <c r="C114" s="222" t="s">
        <v>523</v>
      </c>
      <c r="D114" s="222"/>
      <c r="E114" s="222"/>
      <c r="F114" s="243" t="s">
        <v>481</v>
      </c>
      <c r="G114" s="222"/>
      <c r="H114" s="222" t="s">
        <v>524</v>
      </c>
      <c r="I114" s="222" t="s">
        <v>483</v>
      </c>
      <c r="J114" s="222">
        <v>120</v>
      </c>
      <c r="K114" s="234"/>
    </row>
    <row r="115" spans="2:11" s="1" customFormat="1" ht="15" customHeight="1">
      <c r="B115" s="245"/>
      <c r="C115" s="222" t="s">
        <v>38</v>
      </c>
      <c r="D115" s="222"/>
      <c r="E115" s="222"/>
      <c r="F115" s="243" t="s">
        <v>481</v>
      </c>
      <c r="G115" s="222"/>
      <c r="H115" s="222" t="s">
        <v>525</v>
      </c>
      <c r="I115" s="222" t="s">
        <v>516</v>
      </c>
      <c r="J115" s="222"/>
      <c r="K115" s="234"/>
    </row>
    <row r="116" spans="2:11" s="1" customFormat="1" ht="15" customHeight="1">
      <c r="B116" s="245"/>
      <c r="C116" s="222" t="s">
        <v>48</v>
      </c>
      <c r="D116" s="222"/>
      <c r="E116" s="222"/>
      <c r="F116" s="243" t="s">
        <v>481</v>
      </c>
      <c r="G116" s="222"/>
      <c r="H116" s="222" t="s">
        <v>526</v>
      </c>
      <c r="I116" s="222" t="s">
        <v>516</v>
      </c>
      <c r="J116" s="222"/>
      <c r="K116" s="234"/>
    </row>
    <row r="117" spans="2:11" s="1" customFormat="1" ht="15" customHeight="1">
      <c r="B117" s="245"/>
      <c r="C117" s="222" t="s">
        <v>57</v>
      </c>
      <c r="D117" s="222"/>
      <c r="E117" s="222"/>
      <c r="F117" s="243" t="s">
        <v>481</v>
      </c>
      <c r="G117" s="222"/>
      <c r="H117" s="222" t="s">
        <v>527</v>
      </c>
      <c r="I117" s="222" t="s">
        <v>528</v>
      </c>
      <c r="J117" s="222"/>
      <c r="K117" s="234"/>
    </row>
    <row r="118" spans="2:11" s="1" customFormat="1" ht="15" customHeight="1">
      <c r="B118" s="248"/>
      <c r="C118" s="254"/>
      <c r="D118" s="254"/>
      <c r="E118" s="254"/>
      <c r="F118" s="254"/>
      <c r="G118" s="254"/>
      <c r="H118" s="254"/>
      <c r="I118" s="254"/>
      <c r="J118" s="254"/>
      <c r="K118" s="250"/>
    </row>
    <row r="119" spans="2:11" s="1" customFormat="1" ht="18.75" customHeight="1">
      <c r="B119" s="255"/>
      <c r="C119" s="256"/>
      <c r="D119" s="256"/>
      <c r="E119" s="256"/>
      <c r="F119" s="257"/>
      <c r="G119" s="256"/>
      <c r="H119" s="256"/>
      <c r="I119" s="256"/>
      <c r="J119" s="256"/>
      <c r="K119" s="255"/>
    </row>
    <row r="120" spans="2:11" s="1" customFormat="1" ht="18.75" customHeight="1">
      <c r="B120" s="229"/>
      <c r="C120" s="229"/>
      <c r="D120" s="229"/>
      <c r="E120" s="229"/>
      <c r="F120" s="229"/>
      <c r="G120" s="229"/>
      <c r="H120" s="229"/>
      <c r="I120" s="229"/>
      <c r="J120" s="229"/>
      <c r="K120" s="229"/>
    </row>
    <row r="121" spans="2:11" s="1" customFormat="1" ht="7.5" customHeight="1">
      <c r="B121" s="258"/>
      <c r="C121" s="259"/>
      <c r="D121" s="259"/>
      <c r="E121" s="259"/>
      <c r="F121" s="259"/>
      <c r="G121" s="259"/>
      <c r="H121" s="259"/>
      <c r="I121" s="259"/>
      <c r="J121" s="259"/>
      <c r="K121" s="260"/>
    </row>
    <row r="122" spans="2:11" s="1" customFormat="1" ht="45" customHeight="1">
      <c r="B122" s="261"/>
      <c r="C122" s="342" t="s">
        <v>529</v>
      </c>
      <c r="D122" s="342"/>
      <c r="E122" s="342"/>
      <c r="F122" s="342"/>
      <c r="G122" s="342"/>
      <c r="H122" s="342"/>
      <c r="I122" s="342"/>
      <c r="J122" s="342"/>
      <c r="K122" s="262"/>
    </row>
    <row r="123" spans="2:11" s="1" customFormat="1" ht="17.25" customHeight="1">
      <c r="B123" s="263"/>
      <c r="C123" s="235" t="s">
        <v>475</v>
      </c>
      <c r="D123" s="235"/>
      <c r="E123" s="235"/>
      <c r="F123" s="235" t="s">
        <v>476</v>
      </c>
      <c r="G123" s="236"/>
      <c r="H123" s="235" t="s">
        <v>54</v>
      </c>
      <c r="I123" s="235" t="s">
        <v>57</v>
      </c>
      <c r="J123" s="235" t="s">
        <v>477</v>
      </c>
      <c r="K123" s="264"/>
    </row>
    <row r="124" spans="2:11" s="1" customFormat="1" ht="17.25" customHeight="1">
      <c r="B124" s="263"/>
      <c r="C124" s="237" t="s">
        <v>478</v>
      </c>
      <c r="D124" s="237"/>
      <c r="E124" s="237"/>
      <c r="F124" s="238" t="s">
        <v>479</v>
      </c>
      <c r="G124" s="239"/>
      <c r="H124" s="237"/>
      <c r="I124" s="237"/>
      <c r="J124" s="237" t="s">
        <v>480</v>
      </c>
      <c r="K124" s="264"/>
    </row>
    <row r="125" spans="2:11" s="1" customFormat="1" ht="5.25" customHeight="1">
      <c r="B125" s="265"/>
      <c r="C125" s="240"/>
      <c r="D125" s="240"/>
      <c r="E125" s="240"/>
      <c r="F125" s="240"/>
      <c r="G125" s="266"/>
      <c r="H125" s="240"/>
      <c r="I125" s="240"/>
      <c r="J125" s="240"/>
      <c r="K125" s="267"/>
    </row>
    <row r="126" spans="2:11" s="1" customFormat="1" ht="15" customHeight="1">
      <c r="B126" s="265"/>
      <c r="C126" s="222" t="s">
        <v>484</v>
      </c>
      <c r="D126" s="242"/>
      <c r="E126" s="242"/>
      <c r="F126" s="243" t="s">
        <v>481</v>
      </c>
      <c r="G126" s="222"/>
      <c r="H126" s="222" t="s">
        <v>521</v>
      </c>
      <c r="I126" s="222" t="s">
        <v>483</v>
      </c>
      <c r="J126" s="222">
        <v>120</v>
      </c>
      <c r="K126" s="268"/>
    </row>
    <row r="127" spans="2:11" s="1" customFormat="1" ht="15" customHeight="1">
      <c r="B127" s="265"/>
      <c r="C127" s="222" t="s">
        <v>530</v>
      </c>
      <c r="D127" s="222"/>
      <c r="E127" s="222"/>
      <c r="F127" s="243" t="s">
        <v>481</v>
      </c>
      <c r="G127" s="222"/>
      <c r="H127" s="222" t="s">
        <v>531</v>
      </c>
      <c r="I127" s="222" t="s">
        <v>483</v>
      </c>
      <c r="J127" s="222" t="s">
        <v>532</v>
      </c>
      <c r="K127" s="268"/>
    </row>
    <row r="128" spans="2:11" s="1" customFormat="1" ht="15" customHeight="1">
      <c r="B128" s="265"/>
      <c r="C128" s="222" t="s">
        <v>429</v>
      </c>
      <c r="D128" s="222"/>
      <c r="E128" s="222"/>
      <c r="F128" s="243" t="s">
        <v>481</v>
      </c>
      <c r="G128" s="222"/>
      <c r="H128" s="222" t="s">
        <v>533</v>
      </c>
      <c r="I128" s="222" t="s">
        <v>483</v>
      </c>
      <c r="J128" s="222" t="s">
        <v>532</v>
      </c>
      <c r="K128" s="268"/>
    </row>
    <row r="129" spans="2:11" s="1" customFormat="1" ht="15" customHeight="1">
      <c r="B129" s="265"/>
      <c r="C129" s="222" t="s">
        <v>492</v>
      </c>
      <c r="D129" s="222"/>
      <c r="E129" s="222"/>
      <c r="F129" s="243" t="s">
        <v>487</v>
      </c>
      <c r="G129" s="222"/>
      <c r="H129" s="222" t="s">
        <v>493</v>
      </c>
      <c r="I129" s="222" t="s">
        <v>483</v>
      </c>
      <c r="J129" s="222">
        <v>15</v>
      </c>
      <c r="K129" s="268"/>
    </row>
    <row r="130" spans="2:11" s="1" customFormat="1" ht="15" customHeight="1">
      <c r="B130" s="265"/>
      <c r="C130" s="246" t="s">
        <v>494</v>
      </c>
      <c r="D130" s="246"/>
      <c r="E130" s="246"/>
      <c r="F130" s="247" t="s">
        <v>487</v>
      </c>
      <c r="G130" s="246"/>
      <c r="H130" s="246" t="s">
        <v>495</v>
      </c>
      <c r="I130" s="246" t="s">
        <v>483</v>
      </c>
      <c r="J130" s="246">
        <v>15</v>
      </c>
      <c r="K130" s="268"/>
    </row>
    <row r="131" spans="2:11" s="1" customFormat="1" ht="15" customHeight="1">
      <c r="B131" s="265"/>
      <c r="C131" s="246" t="s">
        <v>496</v>
      </c>
      <c r="D131" s="246"/>
      <c r="E131" s="246"/>
      <c r="F131" s="247" t="s">
        <v>487</v>
      </c>
      <c r="G131" s="246"/>
      <c r="H131" s="246" t="s">
        <v>497</v>
      </c>
      <c r="I131" s="246" t="s">
        <v>483</v>
      </c>
      <c r="J131" s="246">
        <v>20</v>
      </c>
      <c r="K131" s="268"/>
    </row>
    <row r="132" spans="2:11" s="1" customFormat="1" ht="15" customHeight="1">
      <c r="B132" s="265"/>
      <c r="C132" s="246" t="s">
        <v>498</v>
      </c>
      <c r="D132" s="246"/>
      <c r="E132" s="246"/>
      <c r="F132" s="247" t="s">
        <v>487</v>
      </c>
      <c r="G132" s="246"/>
      <c r="H132" s="246" t="s">
        <v>499</v>
      </c>
      <c r="I132" s="246" t="s">
        <v>483</v>
      </c>
      <c r="J132" s="246">
        <v>20</v>
      </c>
      <c r="K132" s="268"/>
    </row>
    <row r="133" spans="2:11" s="1" customFormat="1" ht="15" customHeight="1">
      <c r="B133" s="265"/>
      <c r="C133" s="222" t="s">
        <v>486</v>
      </c>
      <c r="D133" s="222"/>
      <c r="E133" s="222"/>
      <c r="F133" s="243" t="s">
        <v>487</v>
      </c>
      <c r="G133" s="222"/>
      <c r="H133" s="222" t="s">
        <v>521</v>
      </c>
      <c r="I133" s="222" t="s">
        <v>483</v>
      </c>
      <c r="J133" s="222">
        <v>50</v>
      </c>
      <c r="K133" s="268"/>
    </row>
    <row r="134" spans="2:11" s="1" customFormat="1" ht="15" customHeight="1">
      <c r="B134" s="265"/>
      <c r="C134" s="222" t="s">
        <v>500</v>
      </c>
      <c r="D134" s="222"/>
      <c r="E134" s="222"/>
      <c r="F134" s="243" t="s">
        <v>487</v>
      </c>
      <c r="G134" s="222"/>
      <c r="H134" s="222" t="s">
        <v>521</v>
      </c>
      <c r="I134" s="222" t="s">
        <v>483</v>
      </c>
      <c r="J134" s="222">
        <v>50</v>
      </c>
      <c r="K134" s="268"/>
    </row>
    <row r="135" spans="2:11" s="1" customFormat="1" ht="15" customHeight="1">
      <c r="B135" s="265"/>
      <c r="C135" s="222" t="s">
        <v>506</v>
      </c>
      <c r="D135" s="222"/>
      <c r="E135" s="222"/>
      <c r="F135" s="243" t="s">
        <v>487</v>
      </c>
      <c r="G135" s="222"/>
      <c r="H135" s="222" t="s">
        <v>521</v>
      </c>
      <c r="I135" s="222" t="s">
        <v>483</v>
      </c>
      <c r="J135" s="222">
        <v>50</v>
      </c>
      <c r="K135" s="268"/>
    </row>
    <row r="136" spans="2:11" s="1" customFormat="1" ht="15" customHeight="1">
      <c r="B136" s="265"/>
      <c r="C136" s="222" t="s">
        <v>508</v>
      </c>
      <c r="D136" s="222"/>
      <c r="E136" s="222"/>
      <c r="F136" s="243" t="s">
        <v>487</v>
      </c>
      <c r="G136" s="222"/>
      <c r="H136" s="222" t="s">
        <v>521</v>
      </c>
      <c r="I136" s="222" t="s">
        <v>483</v>
      </c>
      <c r="J136" s="222">
        <v>50</v>
      </c>
      <c r="K136" s="268"/>
    </row>
    <row r="137" spans="2:11" s="1" customFormat="1" ht="15" customHeight="1">
      <c r="B137" s="265"/>
      <c r="C137" s="222" t="s">
        <v>509</v>
      </c>
      <c r="D137" s="222"/>
      <c r="E137" s="222"/>
      <c r="F137" s="243" t="s">
        <v>487</v>
      </c>
      <c r="G137" s="222"/>
      <c r="H137" s="222" t="s">
        <v>534</v>
      </c>
      <c r="I137" s="222" t="s">
        <v>483</v>
      </c>
      <c r="J137" s="222">
        <v>255</v>
      </c>
      <c r="K137" s="268"/>
    </row>
    <row r="138" spans="2:11" s="1" customFormat="1" ht="15" customHeight="1">
      <c r="B138" s="265"/>
      <c r="C138" s="222" t="s">
        <v>511</v>
      </c>
      <c r="D138" s="222"/>
      <c r="E138" s="222"/>
      <c r="F138" s="243" t="s">
        <v>481</v>
      </c>
      <c r="G138" s="222"/>
      <c r="H138" s="222" t="s">
        <v>535</v>
      </c>
      <c r="I138" s="222" t="s">
        <v>513</v>
      </c>
      <c r="J138" s="222"/>
      <c r="K138" s="268"/>
    </row>
    <row r="139" spans="2:11" s="1" customFormat="1" ht="15" customHeight="1">
      <c r="B139" s="265"/>
      <c r="C139" s="222" t="s">
        <v>514</v>
      </c>
      <c r="D139" s="222"/>
      <c r="E139" s="222"/>
      <c r="F139" s="243" t="s">
        <v>481</v>
      </c>
      <c r="G139" s="222"/>
      <c r="H139" s="222" t="s">
        <v>536</v>
      </c>
      <c r="I139" s="222" t="s">
        <v>516</v>
      </c>
      <c r="J139" s="222"/>
      <c r="K139" s="268"/>
    </row>
    <row r="140" spans="2:11" s="1" customFormat="1" ht="15" customHeight="1">
      <c r="B140" s="265"/>
      <c r="C140" s="222" t="s">
        <v>517</v>
      </c>
      <c r="D140" s="222"/>
      <c r="E140" s="222"/>
      <c r="F140" s="243" t="s">
        <v>481</v>
      </c>
      <c r="G140" s="222"/>
      <c r="H140" s="222" t="s">
        <v>517</v>
      </c>
      <c r="I140" s="222" t="s">
        <v>516</v>
      </c>
      <c r="J140" s="222"/>
      <c r="K140" s="268"/>
    </row>
    <row r="141" spans="2:11" s="1" customFormat="1" ht="15" customHeight="1">
      <c r="B141" s="265"/>
      <c r="C141" s="222" t="s">
        <v>38</v>
      </c>
      <c r="D141" s="222"/>
      <c r="E141" s="222"/>
      <c r="F141" s="243" t="s">
        <v>481</v>
      </c>
      <c r="G141" s="222"/>
      <c r="H141" s="222" t="s">
        <v>537</v>
      </c>
      <c r="I141" s="222" t="s">
        <v>516</v>
      </c>
      <c r="J141" s="222"/>
      <c r="K141" s="268"/>
    </row>
    <row r="142" spans="2:11" s="1" customFormat="1" ht="15" customHeight="1">
      <c r="B142" s="265"/>
      <c r="C142" s="222" t="s">
        <v>538</v>
      </c>
      <c r="D142" s="222"/>
      <c r="E142" s="222"/>
      <c r="F142" s="243" t="s">
        <v>481</v>
      </c>
      <c r="G142" s="222"/>
      <c r="H142" s="222" t="s">
        <v>539</v>
      </c>
      <c r="I142" s="222" t="s">
        <v>516</v>
      </c>
      <c r="J142" s="222"/>
      <c r="K142" s="268"/>
    </row>
    <row r="143" spans="2:11" s="1" customFormat="1" ht="15" customHeight="1">
      <c r="B143" s="269"/>
      <c r="C143" s="270"/>
      <c r="D143" s="270"/>
      <c r="E143" s="270"/>
      <c r="F143" s="270"/>
      <c r="G143" s="270"/>
      <c r="H143" s="270"/>
      <c r="I143" s="270"/>
      <c r="J143" s="270"/>
      <c r="K143" s="271"/>
    </row>
    <row r="144" spans="2:11" s="1" customFormat="1" ht="18.75" customHeight="1">
      <c r="B144" s="256"/>
      <c r="C144" s="256"/>
      <c r="D144" s="256"/>
      <c r="E144" s="256"/>
      <c r="F144" s="257"/>
      <c r="G144" s="256"/>
      <c r="H144" s="256"/>
      <c r="I144" s="256"/>
      <c r="J144" s="256"/>
      <c r="K144" s="256"/>
    </row>
    <row r="145" spans="2:11" s="1" customFormat="1" ht="18.75" customHeight="1">
      <c r="B145" s="229"/>
      <c r="C145" s="229"/>
      <c r="D145" s="229"/>
      <c r="E145" s="229"/>
      <c r="F145" s="229"/>
      <c r="G145" s="229"/>
      <c r="H145" s="229"/>
      <c r="I145" s="229"/>
      <c r="J145" s="229"/>
      <c r="K145" s="229"/>
    </row>
    <row r="146" spans="2:11" s="1" customFormat="1" ht="7.5" customHeight="1">
      <c r="B146" s="230"/>
      <c r="C146" s="231"/>
      <c r="D146" s="231"/>
      <c r="E146" s="231"/>
      <c r="F146" s="231"/>
      <c r="G146" s="231"/>
      <c r="H146" s="231"/>
      <c r="I146" s="231"/>
      <c r="J146" s="231"/>
      <c r="K146" s="232"/>
    </row>
    <row r="147" spans="2:11" s="1" customFormat="1" ht="45" customHeight="1">
      <c r="B147" s="233"/>
      <c r="C147" s="344" t="s">
        <v>540</v>
      </c>
      <c r="D147" s="344"/>
      <c r="E147" s="344"/>
      <c r="F147" s="344"/>
      <c r="G147" s="344"/>
      <c r="H147" s="344"/>
      <c r="I147" s="344"/>
      <c r="J147" s="344"/>
      <c r="K147" s="234"/>
    </row>
    <row r="148" spans="2:11" s="1" customFormat="1" ht="17.25" customHeight="1">
      <c r="B148" s="233"/>
      <c r="C148" s="235" t="s">
        <v>475</v>
      </c>
      <c r="D148" s="235"/>
      <c r="E148" s="235"/>
      <c r="F148" s="235" t="s">
        <v>476</v>
      </c>
      <c r="G148" s="236"/>
      <c r="H148" s="235" t="s">
        <v>54</v>
      </c>
      <c r="I148" s="235" t="s">
        <v>57</v>
      </c>
      <c r="J148" s="235" t="s">
        <v>477</v>
      </c>
      <c r="K148" s="234"/>
    </row>
    <row r="149" spans="2:11" s="1" customFormat="1" ht="17.25" customHeight="1">
      <c r="B149" s="233"/>
      <c r="C149" s="237" t="s">
        <v>478</v>
      </c>
      <c r="D149" s="237"/>
      <c r="E149" s="237"/>
      <c r="F149" s="238" t="s">
        <v>479</v>
      </c>
      <c r="G149" s="239"/>
      <c r="H149" s="237"/>
      <c r="I149" s="237"/>
      <c r="J149" s="237" t="s">
        <v>480</v>
      </c>
      <c r="K149" s="234"/>
    </row>
    <row r="150" spans="2:11" s="1" customFormat="1" ht="5.25" customHeight="1">
      <c r="B150" s="245"/>
      <c r="C150" s="240"/>
      <c r="D150" s="240"/>
      <c r="E150" s="240"/>
      <c r="F150" s="240"/>
      <c r="G150" s="241"/>
      <c r="H150" s="240"/>
      <c r="I150" s="240"/>
      <c r="J150" s="240"/>
      <c r="K150" s="268"/>
    </row>
    <row r="151" spans="2:11" s="1" customFormat="1" ht="15" customHeight="1">
      <c r="B151" s="245"/>
      <c r="C151" s="272" t="s">
        <v>484</v>
      </c>
      <c r="D151" s="222"/>
      <c r="E151" s="222"/>
      <c r="F151" s="273" t="s">
        <v>481</v>
      </c>
      <c r="G151" s="222"/>
      <c r="H151" s="272" t="s">
        <v>521</v>
      </c>
      <c r="I151" s="272" t="s">
        <v>483</v>
      </c>
      <c r="J151" s="272">
        <v>120</v>
      </c>
      <c r="K151" s="268"/>
    </row>
    <row r="152" spans="2:11" s="1" customFormat="1" ht="15" customHeight="1">
      <c r="B152" s="245"/>
      <c r="C152" s="272" t="s">
        <v>530</v>
      </c>
      <c r="D152" s="222"/>
      <c r="E152" s="222"/>
      <c r="F152" s="273" t="s">
        <v>481</v>
      </c>
      <c r="G152" s="222"/>
      <c r="H152" s="272" t="s">
        <v>541</v>
      </c>
      <c r="I152" s="272" t="s">
        <v>483</v>
      </c>
      <c r="J152" s="272" t="s">
        <v>532</v>
      </c>
      <c r="K152" s="268"/>
    </row>
    <row r="153" spans="2:11" s="1" customFormat="1" ht="15" customHeight="1">
      <c r="B153" s="245"/>
      <c r="C153" s="272" t="s">
        <v>429</v>
      </c>
      <c r="D153" s="222"/>
      <c r="E153" s="222"/>
      <c r="F153" s="273" t="s">
        <v>481</v>
      </c>
      <c r="G153" s="222"/>
      <c r="H153" s="272" t="s">
        <v>542</v>
      </c>
      <c r="I153" s="272" t="s">
        <v>483</v>
      </c>
      <c r="J153" s="272" t="s">
        <v>532</v>
      </c>
      <c r="K153" s="268"/>
    </row>
    <row r="154" spans="2:11" s="1" customFormat="1" ht="15" customHeight="1">
      <c r="B154" s="245"/>
      <c r="C154" s="272" t="s">
        <v>486</v>
      </c>
      <c r="D154" s="222"/>
      <c r="E154" s="222"/>
      <c r="F154" s="273" t="s">
        <v>487</v>
      </c>
      <c r="G154" s="222"/>
      <c r="H154" s="272" t="s">
        <v>521</v>
      </c>
      <c r="I154" s="272" t="s">
        <v>483</v>
      </c>
      <c r="J154" s="272">
        <v>50</v>
      </c>
      <c r="K154" s="268"/>
    </row>
    <row r="155" spans="2:11" s="1" customFormat="1" ht="15" customHeight="1">
      <c r="B155" s="245"/>
      <c r="C155" s="272" t="s">
        <v>489</v>
      </c>
      <c r="D155" s="222"/>
      <c r="E155" s="222"/>
      <c r="F155" s="273" t="s">
        <v>481</v>
      </c>
      <c r="G155" s="222"/>
      <c r="H155" s="272" t="s">
        <v>521</v>
      </c>
      <c r="I155" s="272" t="s">
        <v>491</v>
      </c>
      <c r="J155" s="272"/>
      <c r="K155" s="268"/>
    </row>
    <row r="156" spans="2:11" s="1" customFormat="1" ht="15" customHeight="1">
      <c r="B156" s="245"/>
      <c r="C156" s="272" t="s">
        <v>500</v>
      </c>
      <c r="D156" s="222"/>
      <c r="E156" s="222"/>
      <c r="F156" s="273" t="s">
        <v>487</v>
      </c>
      <c r="G156" s="222"/>
      <c r="H156" s="272" t="s">
        <v>521</v>
      </c>
      <c r="I156" s="272" t="s">
        <v>483</v>
      </c>
      <c r="J156" s="272">
        <v>50</v>
      </c>
      <c r="K156" s="268"/>
    </row>
    <row r="157" spans="2:11" s="1" customFormat="1" ht="15" customHeight="1">
      <c r="B157" s="245"/>
      <c r="C157" s="272" t="s">
        <v>508</v>
      </c>
      <c r="D157" s="222"/>
      <c r="E157" s="222"/>
      <c r="F157" s="273" t="s">
        <v>487</v>
      </c>
      <c r="G157" s="222"/>
      <c r="H157" s="272" t="s">
        <v>521</v>
      </c>
      <c r="I157" s="272" t="s">
        <v>483</v>
      </c>
      <c r="J157" s="272">
        <v>50</v>
      </c>
      <c r="K157" s="268"/>
    </row>
    <row r="158" spans="2:11" s="1" customFormat="1" ht="15" customHeight="1">
      <c r="B158" s="245"/>
      <c r="C158" s="272" t="s">
        <v>506</v>
      </c>
      <c r="D158" s="222"/>
      <c r="E158" s="222"/>
      <c r="F158" s="273" t="s">
        <v>487</v>
      </c>
      <c r="G158" s="222"/>
      <c r="H158" s="272" t="s">
        <v>521</v>
      </c>
      <c r="I158" s="272" t="s">
        <v>483</v>
      </c>
      <c r="J158" s="272">
        <v>50</v>
      </c>
      <c r="K158" s="268"/>
    </row>
    <row r="159" spans="2:11" s="1" customFormat="1" ht="15" customHeight="1">
      <c r="B159" s="245"/>
      <c r="C159" s="272" t="s">
        <v>97</v>
      </c>
      <c r="D159" s="222"/>
      <c r="E159" s="222"/>
      <c r="F159" s="273" t="s">
        <v>481</v>
      </c>
      <c r="G159" s="222"/>
      <c r="H159" s="272" t="s">
        <v>543</v>
      </c>
      <c r="I159" s="272" t="s">
        <v>483</v>
      </c>
      <c r="J159" s="272" t="s">
        <v>544</v>
      </c>
      <c r="K159" s="268"/>
    </row>
    <row r="160" spans="2:11" s="1" customFormat="1" ht="15" customHeight="1">
      <c r="B160" s="245"/>
      <c r="C160" s="272" t="s">
        <v>545</v>
      </c>
      <c r="D160" s="222"/>
      <c r="E160" s="222"/>
      <c r="F160" s="273" t="s">
        <v>481</v>
      </c>
      <c r="G160" s="222"/>
      <c r="H160" s="272" t="s">
        <v>546</v>
      </c>
      <c r="I160" s="272" t="s">
        <v>516</v>
      </c>
      <c r="J160" s="272"/>
      <c r="K160" s="268"/>
    </row>
    <row r="161" spans="2:11" s="1" customFormat="1" ht="15" customHeight="1">
      <c r="B161" s="274"/>
      <c r="C161" s="254"/>
      <c r="D161" s="254"/>
      <c r="E161" s="254"/>
      <c r="F161" s="254"/>
      <c r="G161" s="254"/>
      <c r="H161" s="254"/>
      <c r="I161" s="254"/>
      <c r="J161" s="254"/>
      <c r="K161" s="275"/>
    </row>
    <row r="162" spans="2:11" s="1" customFormat="1" ht="18.75" customHeight="1">
      <c r="B162" s="256"/>
      <c r="C162" s="266"/>
      <c r="D162" s="266"/>
      <c r="E162" s="266"/>
      <c r="F162" s="276"/>
      <c r="G162" s="266"/>
      <c r="H162" s="266"/>
      <c r="I162" s="266"/>
      <c r="J162" s="266"/>
      <c r="K162" s="256"/>
    </row>
    <row r="163" spans="2:11" s="1" customFormat="1" ht="18.75" customHeight="1">
      <c r="B163" s="229"/>
      <c r="C163" s="229"/>
      <c r="D163" s="229"/>
      <c r="E163" s="229"/>
      <c r="F163" s="229"/>
      <c r="G163" s="229"/>
      <c r="H163" s="229"/>
      <c r="I163" s="229"/>
      <c r="J163" s="229"/>
      <c r="K163" s="229"/>
    </row>
    <row r="164" spans="2:11" s="1" customFormat="1" ht="7.5" customHeight="1">
      <c r="B164" s="211"/>
      <c r="C164" s="212"/>
      <c r="D164" s="212"/>
      <c r="E164" s="212"/>
      <c r="F164" s="212"/>
      <c r="G164" s="212"/>
      <c r="H164" s="212"/>
      <c r="I164" s="212"/>
      <c r="J164" s="212"/>
      <c r="K164" s="213"/>
    </row>
    <row r="165" spans="2:11" s="1" customFormat="1" ht="45" customHeight="1">
      <c r="B165" s="214"/>
      <c r="C165" s="342" t="s">
        <v>547</v>
      </c>
      <c r="D165" s="342"/>
      <c r="E165" s="342"/>
      <c r="F165" s="342"/>
      <c r="G165" s="342"/>
      <c r="H165" s="342"/>
      <c r="I165" s="342"/>
      <c r="J165" s="342"/>
      <c r="K165" s="215"/>
    </row>
    <row r="166" spans="2:11" s="1" customFormat="1" ht="17.25" customHeight="1">
      <c r="B166" s="214"/>
      <c r="C166" s="235" t="s">
        <v>475</v>
      </c>
      <c r="D166" s="235"/>
      <c r="E166" s="235"/>
      <c r="F166" s="235" t="s">
        <v>476</v>
      </c>
      <c r="G166" s="277"/>
      <c r="H166" s="278" t="s">
        <v>54</v>
      </c>
      <c r="I166" s="278" t="s">
        <v>57</v>
      </c>
      <c r="J166" s="235" t="s">
        <v>477</v>
      </c>
      <c r="K166" s="215"/>
    </row>
    <row r="167" spans="2:11" s="1" customFormat="1" ht="17.25" customHeight="1">
      <c r="B167" s="216"/>
      <c r="C167" s="237" t="s">
        <v>478</v>
      </c>
      <c r="D167" s="237"/>
      <c r="E167" s="237"/>
      <c r="F167" s="238" t="s">
        <v>479</v>
      </c>
      <c r="G167" s="279"/>
      <c r="H167" s="280"/>
      <c r="I167" s="280"/>
      <c r="J167" s="237" t="s">
        <v>480</v>
      </c>
      <c r="K167" s="217"/>
    </row>
    <row r="168" spans="2:11" s="1" customFormat="1" ht="5.25" customHeight="1">
      <c r="B168" s="245"/>
      <c r="C168" s="240"/>
      <c r="D168" s="240"/>
      <c r="E168" s="240"/>
      <c r="F168" s="240"/>
      <c r="G168" s="241"/>
      <c r="H168" s="240"/>
      <c r="I168" s="240"/>
      <c r="J168" s="240"/>
      <c r="K168" s="268"/>
    </row>
    <row r="169" spans="2:11" s="1" customFormat="1" ht="15" customHeight="1">
      <c r="B169" s="245"/>
      <c r="C169" s="222" t="s">
        <v>484</v>
      </c>
      <c r="D169" s="222"/>
      <c r="E169" s="222"/>
      <c r="F169" s="243" t="s">
        <v>481</v>
      </c>
      <c r="G169" s="222"/>
      <c r="H169" s="222" t="s">
        <v>521</v>
      </c>
      <c r="I169" s="222" t="s">
        <v>483</v>
      </c>
      <c r="J169" s="222">
        <v>120</v>
      </c>
      <c r="K169" s="268"/>
    </row>
    <row r="170" spans="2:11" s="1" customFormat="1" ht="15" customHeight="1">
      <c r="B170" s="245"/>
      <c r="C170" s="222" t="s">
        <v>530</v>
      </c>
      <c r="D170" s="222"/>
      <c r="E170" s="222"/>
      <c r="F170" s="243" t="s">
        <v>481</v>
      </c>
      <c r="G170" s="222"/>
      <c r="H170" s="222" t="s">
        <v>531</v>
      </c>
      <c r="I170" s="222" t="s">
        <v>483</v>
      </c>
      <c r="J170" s="222" t="s">
        <v>532</v>
      </c>
      <c r="K170" s="268"/>
    </row>
    <row r="171" spans="2:11" s="1" customFormat="1" ht="15" customHeight="1">
      <c r="B171" s="245"/>
      <c r="C171" s="222" t="s">
        <v>429</v>
      </c>
      <c r="D171" s="222"/>
      <c r="E171" s="222"/>
      <c r="F171" s="243" t="s">
        <v>481</v>
      </c>
      <c r="G171" s="222"/>
      <c r="H171" s="222" t="s">
        <v>548</v>
      </c>
      <c r="I171" s="222" t="s">
        <v>483</v>
      </c>
      <c r="J171" s="222" t="s">
        <v>532</v>
      </c>
      <c r="K171" s="268"/>
    </row>
    <row r="172" spans="2:11" s="1" customFormat="1" ht="15" customHeight="1">
      <c r="B172" s="245"/>
      <c r="C172" s="222" t="s">
        <v>486</v>
      </c>
      <c r="D172" s="222"/>
      <c r="E172" s="222"/>
      <c r="F172" s="243" t="s">
        <v>487</v>
      </c>
      <c r="G172" s="222"/>
      <c r="H172" s="222" t="s">
        <v>548</v>
      </c>
      <c r="I172" s="222" t="s">
        <v>483</v>
      </c>
      <c r="J172" s="222">
        <v>50</v>
      </c>
      <c r="K172" s="268"/>
    </row>
    <row r="173" spans="2:11" s="1" customFormat="1" ht="15" customHeight="1">
      <c r="B173" s="245"/>
      <c r="C173" s="222" t="s">
        <v>489</v>
      </c>
      <c r="D173" s="222"/>
      <c r="E173" s="222"/>
      <c r="F173" s="243" t="s">
        <v>481</v>
      </c>
      <c r="G173" s="222"/>
      <c r="H173" s="222" t="s">
        <v>548</v>
      </c>
      <c r="I173" s="222" t="s">
        <v>491</v>
      </c>
      <c r="J173" s="222"/>
      <c r="K173" s="268"/>
    </row>
    <row r="174" spans="2:11" s="1" customFormat="1" ht="15" customHeight="1">
      <c r="B174" s="245"/>
      <c r="C174" s="222" t="s">
        <v>500</v>
      </c>
      <c r="D174" s="222"/>
      <c r="E174" s="222"/>
      <c r="F174" s="243" t="s">
        <v>487</v>
      </c>
      <c r="G174" s="222"/>
      <c r="H174" s="222" t="s">
        <v>548</v>
      </c>
      <c r="I174" s="222" t="s">
        <v>483</v>
      </c>
      <c r="J174" s="222">
        <v>50</v>
      </c>
      <c r="K174" s="268"/>
    </row>
    <row r="175" spans="2:11" s="1" customFormat="1" ht="15" customHeight="1">
      <c r="B175" s="245"/>
      <c r="C175" s="222" t="s">
        <v>508</v>
      </c>
      <c r="D175" s="222"/>
      <c r="E175" s="222"/>
      <c r="F175" s="243" t="s">
        <v>487</v>
      </c>
      <c r="G175" s="222"/>
      <c r="H175" s="222" t="s">
        <v>548</v>
      </c>
      <c r="I175" s="222" t="s">
        <v>483</v>
      </c>
      <c r="J175" s="222">
        <v>50</v>
      </c>
      <c r="K175" s="268"/>
    </row>
    <row r="176" spans="2:11" s="1" customFormat="1" ht="15" customHeight="1">
      <c r="B176" s="245"/>
      <c r="C176" s="222" t="s">
        <v>506</v>
      </c>
      <c r="D176" s="222"/>
      <c r="E176" s="222"/>
      <c r="F176" s="243" t="s">
        <v>487</v>
      </c>
      <c r="G176" s="222"/>
      <c r="H176" s="222" t="s">
        <v>548</v>
      </c>
      <c r="I176" s="222" t="s">
        <v>483</v>
      </c>
      <c r="J176" s="222">
        <v>50</v>
      </c>
      <c r="K176" s="268"/>
    </row>
    <row r="177" spans="2:11" s="1" customFormat="1" ht="15" customHeight="1">
      <c r="B177" s="245"/>
      <c r="C177" s="222" t="s">
        <v>102</v>
      </c>
      <c r="D177" s="222"/>
      <c r="E177" s="222"/>
      <c r="F177" s="243" t="s">
        <v>481</v>
      </c>
      <c r="G177" s="222"/>
      <c r="H177" s="222" t="s">
        <v>549</v>
      </c>
      <c r="I177" s="222" t="s">
        <v>550</v>
      </c>
      <c r="J177" s="222"/>
      <c r="K177" s="268"/>
    </row>
    <row r="178" spans="2:11" s="1" customFormat="1" ht="15" customHeight="1">
      <c r="B178" s="245"/>
      <c r="C178" s="222" t="s">
        <v>57</v>
      </c>
      <c r="D178" s="222"/>
      <c r="E178" s="222"/>
      <c r="F178" s="243" t="s">
        <v>481</v>
      </c>
      <c r="G178" s="222"/>
      <c r="H178" s="222" t="s">
        <v>551</v>
      </c>
      <c r="I178" s="222" t="s">
        <v>552</v>
      </c>
      <c r="J178" s="222">
        <v>1</v>
      </c>
      <c r="K178" s="268"/>
    </row>
    <row r="179" spans="2:11" s="1" customFormat="1" ht="15" customHeight="1">
      <c r="B179" s="245"/>
      <c r="C179" s="222" t="s">
        <v>53</v>
      </c>
      <c r="D179" s="222"/>
      <c r="E179" s="222"/>
      <c r="F179" s="243" t="s">
        <v>481</v>
      </c>
      <c r="G179" s="222"/>
      <c r="H179" s="222" t="s">
        <v>553</v>
      </c>
      <c r="I179" s="222" t="s">
        <v>483</v>
      </c>
      <c r="J179" s="222">
        <v>20</v>
      </c>
      <c r="K179" s="268"/>
    </row>
    <row r="180" spans="2:11" s="1" customFormat="1" ht="15" customHeight="1">
      <c r="B180" s="245"/>
      <c r="C180" s="222" t="s">
        <v>54</v>
      </c>
      <c r="D180" s="222"/>
      <c r="E180" s="222"/>
      <c r="F180" s="243" t="s">
        <v>481</v>
      </c>
      <c r="G180" s="222"/>
      <c r="H180" s="222" t="s">
        <v>554</v>
      </c>
      <c r="I180" s="222" t="s">
        <v>483</v>
      </c>
      <c r="J180" s="222">
        <v>255</v>
      </c>
      <c r="K180" s="268"/>
    </row>
    <row r="181" spans="2:11" s="1" customFormat="1" ht="15" customHeight="1">
      <c r="B181" s="245"/>
      <c r="C181" s="222" t="s">
        <v>103</v>
      </c>
      <c r="D181" s="222"/>
      <c r="E181" s="222"/>
      <c r="F181" s="243" t="s">
        <v>481</v>
      </c>
      <c r="G181" s="222"/>
      <c r="H181" s="222" t="s">
        <v>445</v>
      </c>
      <c r="I181" s="222" t="s">
        <v>483</v>
      </c>
      <c r="J181" s="222">
        <v>10</v>
      </c>
      <c r="K181" s="268"/>
    </row>
    <row r="182" spans="2:11" s="1" customFormat="1" ht="15" customHeight="1">
      <c r="B182" s="245"/>
      <c r="C182" s="222" t="s">
        <v>104</v>
      </c>
      <c r="D182" s="222"/>
      <c r="E182" s="222"/>
      <c r="F182" s="243" t="s">
        <v>481</v>
      </c>
      <c r="G182" s="222"/>
      <c r="H182" s="222" t="s">
        <v>555</v>
      </c>
      <c r="I182" s="222" t="s">
        <v>516</v>
      </c>
      <c r="J182" s="222"/>
      <c r="K182" s="268"/>
    </row>
    <row r="183" spans="2:11" s="1" customFormat="1" ht="15" customHeight="1">
      <c r="B183" s="245"/>
      <c r="C183" s="222" t="s">
        <v>556</v>
      </c>
      <c r="D183" s="222"/>
      <c r="E183" s="222"/>
      <c r="F183" s="243" t="s">
        <v>481</v>
      </c>
      <c r="G183" s="222"/>
      <c r="H183" s="222" t="s">
        <v>557</v>
      </c>
      <c r="I183" s="222" t="s">
        <v>516</v>
      </c>
      <c r="J183" s="222"/>
      <c r="K183" s="268"/>
    </row>
    <row r="184" spans="2:11" s="1" customFormat="1" ht="15" customHeight="1">
      <c r="B184" s="245"/>
      <c r="C184" s="222" t="s">
        <v>545</v>
      </c>
      <c r="D184" s="222"/>
      <c r="E184" s="222"/>
      <c r="F184" s="243" t="s">
        <v>481</v>
      </c>
      <c r="G184" s="222"/>
      <c r="H184" s="222" t="s">
        <v>558</v>
      </c>
      <c r="I184" s="222" t="s">
        <v>516</v>
      </c>
      <c r="J184" s="222"/>
      <c r="K184" s="268"/>
    </row>
    <row r="185" spans="2:11" s="1" customFormat="1" ht="15" customHeight="1">
      <c r="B185" s="245"/>
      <c r="C185" s="222" t="s">
        <v>106</v>
      </c>
      <c r="D185" s="222"/>
      <c r="E185" s="222"/>
      <c r="F185" s="243" t="s">
        <v>487</v>
      </c>
      <c r="G185" s="222"/>
      <c r="H185" s="222" t="s">
        <v>559</v>
      </c>
      <c r="I185" s="222" t="s">
        <v>483</v>
      </c>
      <c r="J185" s="222">
        <v>50</v>
      </c>
      <c r="K185" s="268"/>
    </row>
    <row r="186" spans="2:11" s="1" customFormat="1" ht="15" customHeight="1">
      <c r="B186" s="245"/>
      <c r="C186" s="222" t="s">
        <v>560</v>
      </c>
      <c r="D186" s="222"/>
      <c r="E186" s="222"/>
      <c r="F186" s="243" t="s">
        <v>487</v>
      </c>
      <c r="G186" s="222"/>
      <c r="H186" s="222" t="s">
        <v>561</v>
      </c>
      <c r="I186" s="222" t="s">
        <v>562</v>
      </c>
      <c r="J186" s="222"/>
      <c r="K186" s="268"/>
    </row>
    <row r="187" spans="2:11" s="1" customFormat="1" ht="15" customHeight="1">
      <c r="B187" s="245"/>
      <c r="C187" s="222" t="s">
        <v>563</v>
      </c>
      <c r="D187" s="222"/>
      <c r="E187" s="222"/>
      <c r="F187" s="243" t="s">
        <v>487</v>
      </c>
      <c r="G187" s="222"/>
      <c r="H187" s="222" t="s">
        <v>564</v>
      </c>
      <c r="I187" s="222" t="s">
        <v>562</v>
      </c>
      <c r="J187" s="222"/>
      <c r="K187" s="268"/>
    </row>
    <row r="188" spans="2:11" s="1" customFormat="1" ht="15" customHeight="1">
      <c r="B188" s="245"/>
      <c r="C188" s="222" t="s">
        <v>565</v>
      </c>
      <c r="D188" s="222"/>
      <c r="E188" s="222"/>
      <c r="F188" s="243" t="s">
        <v>487</v>
      </c>
      <c r="G188" s="222"/>
      <c r="H188" s="222" t="s">
        <v>566</v>
      </c>
      <c r="I188" s="222" t="s">
        <v>562</v>
      </c>
      <c r="J188" s="222"/>
      <c r="K188" s="268"/>
    </row>
    <row r="189" spans="2:11" s="1" customFormat="1" ht="15" customHeight="1">
      <c r="B189" s="245"/>
      <c r="C189" s="281" t="s">
        <v>567</v>
      </c>
      <c r="D189" s="222"/>
      <c r="E189" s="222"/>
      <c r="F189" s="243" t="s">
        <v>487</v>
      </c>
      <c r="G189" s="222"/>
      <c r="H189" s="222" t="s">
        <v>568</v>
      </c>
      <c r="I189" s="222" t="s">
        <v>569</v>
      </c>
      <c r="J189" s="282" t="s">
        <v>570</v>
      </c>
      <c r="K189" s="268"/>
    </row>
    <row r="190" spans="2:11" s="1" customFormat="1" ht="15" customHeight="1">
      <c r="B190" s="245"/>
      <c r="C190" s="281" t="s">
        <v>42</v>
      </c>
      <c r="D190" s="222"/>
      <c r="E190" s="222"/>
      <c r="F190" s="243" t="s">
        <v>481</v>
      </c>
      <c r="G190" s="222"/>
      <c r="H190" s="219" t="s">
        <v>571</v>
      </c>
      <c r="I190" s="222" t="s">
        <v>572</v>
      </c>
      <c r="J190" s="222"/>
      <c r="K190" s="268"/>
    </row>
    <row r="191" spans="2:11" s="1" customFormat="1" ht="15" customHeight="1">
      <c r="B191" s="245"/>
      <c r="C191" s="281" t="s">
        <v>573</v>
      </c>
      <c r="D191" s="222"/>
      <c r="E191" s="222"/>
      <c r="F191" s="243" t="s">
        <v>481</v>
      </c>
      <c r="G191" s="222"/>
      <c r="H191" s="222" t="s">
        <v>574</v>
      </c>
      <c r="I191" s="222" t="s">
        <v>516</v>
      </c>
      <c r="J191" s="222"/>
      <c r="K191" s="268"/>
    </row>
    <row r="192" spans="2:11" s="1" customFormat="1" ht="15" customHeight="1">
      <c r="B192" s="245"/>
      <c r="C192" s="281" t="s">
        <v>575</v>
      </c>
      <c r="D192" s="222"/>
      <c r="E192" s="222"/>
      <c r="F192" s="243" t="s">
        <v>481</v>
      </c>
      <c r="G192" s="222"/>
      <c r="H192" s="222" t="s">
        <v>576</v>
      </c>
      <c r="I192" s="222" t="s">
        <v>516</v>
      </c>
      <c r="J192" s="222"/>
      <c r="K192" s="268"/>
    </row>
    <row r="193" spans="2:11" s="1" customFormat="1" ht="15" customHeight="1">
      <c r="B193" s="245"/>
      <c r="C193" s="281" t="s">
        <v>577</v>
      </c>
      <c r="D193" s="222"/>
      <c r="E193" s="222"/>
      <c r="F193" s="243" t="s">
        <v>487</v>
      </c>
      <c r="G193" s="222"/>
      <c r="H193" s="222" t="s">
        <v>578</v>
      </c>
      <c r="I193" s="222" t="s">
        <v>516</v>
      </c>
      <c r="J193" s="222"/>
      <c r="K193" s="268"/>
    </row>
    <row r="194" spans="2:11" s="1" customFormat="1" ht="15" customHeight="1">
      <c r="B194" s="274"/>
      <c r="C194" s="283"/>
      <c r="D194" s="254"/>
      <c r="E194" s="254"/>
      <c r="F194" s="254"/>
      <c r="G194" s="254"/>
      <c r="H194" s="254"/>
      <c r="I194" s="254"/>
      <c r="J194" s="254"/>
      <c r="K194" s="275"/>
    </row>
    <row r="195" spans="2:11" s="1" customFormat="1" ht="18.75" customHeight="1">
      <c r="B195" s="256"/>
      <c r="C195" s="266"/>
      <c r="D195" s="266"/>
      <c r="E195" s="266"/>
      <c r="F195" s="276"/>
      <c r="G195" s="266"/>
      <c r="H195" s="266"/>
      <c r="I195" s="266"/>
      <c r="J195" s="266"/>
      <c r="K195" s="256"/>
    </row>
    <row r="196" spans="2:11" s="1" customFormat="1" ht="18.75" customHeight="1">
      <c r="B196" s="256"/>
      <c r="C196" s="266"/>
      <c r="D196" s="266"/>
      <c r="E196" s="266"/>
      <c r="F196" s="276"/>
      <c r="G196" s="266"/>
      <c r="H196" s="266"/>
      <c r="I196" s="266"/>
      <c r="J196" s="266"/>
      <c r="K196" s="256"/>
    </row>
    <row r="197" spans="2:11" s="1" customFormat="1" ht="18.75" customHeight="1">
      <c r="B197" s="229"/>
      <c r="C197" s="229"/>
      <c r="D197" s="229"/>
      <c r="E197" s="229"/>
      <c r="F197" s="229"/>
      <c r="G197" s="229"/>
      <c r="H197" s="229"/>
      <c r="I197" s="229"/>
      <c r="J197" s="229"/>
      <c r="K197" s="229"/>
    </row>
    <row r="198" spans="2:11" s="1" customFormat="1" ht="13.5">
      <c r="B198" s="211"/>
      <c r="C198" s="212"/>
      <c r="D198" s="212"/>
      <c r="E198" s="212"/>
      <c r="F198" s="212"/>
      <c r="G198" s="212"/>
      <c r="H198" s="212"/>
      <c r="I198" s="212"/>
      <c r="J198" s="212"/>
      <c r="K198" s="213"/>
    </row>
    <row r="199" spans="2:11" s="1" customFormat="1" ht="21">
      <c r="B199" s="214"/>
      <c r="C199" s="342" t="s">
        <v>579</v>
      </c>
      <c r="D199" s="342"/>
      <c r="E199" s="342"/>
      <c r="F199" s="342"/>
      <c r="G199" s="342"/>
      <c r="H199" s="342"/>
      <c r="I199" s="342"/>
      <c r="J199" s="342"/>
      <c r="K199" s="215"/>
    </row>
    <row r="200" spans="2:11" s="1" customFormat="1" ht="25.5" customHeight="1">
      <c r="B200" s="214"/>
      <c r="C200" s="284" t="s">
        <v>580</v>
      </c>
      <c r="D200" s="284"/>
      <c r="E200" s="284"/>
      <c r="F200" s="284" t="s">
        <v>581</v>
      </c>
      <c r="G200" s="285"/>
      <c r="H200" s="348" t="s">
        <v>582</v>
      </c>
      <c r="I200" s="348"/>
      <c r="J200" s="348"/>
      <c r="K200" s="215"/>
    </row>
    <row r="201" spans="2:11" s="1" customFormat="1" ht="5.25" customHeight="1">
      <c r="B201" s="245"/>
      <c r="C201" s="240"/>
      <c r="D201" s="240"/>
      <c r="E201" s="240"/>
      <c r="F201" s="240"/>
      <c r="G201" s="266"/>
      <c r="H201" s="240"/>
      <c r="I201" s="240"/>
      <c r="J201" s="240"/>
      <c r="K201" s="268"/>
    </row>
    <row r="202" spans="2:11" s="1" customFormat="1" ht="15" customHeight="1">
      <c r="B202" s="245"/>
      <c r="C202" s="222" t="s">
        <v>572</v>
      </c>
      <c r="D202" s="222"/>
      <c r="E202" s="222"/>
      <c r="F202" s="243" t="s">
        <v>43</v>
      </c>
      <c r="G202" s="222"/>
      <c r="H202" s="347" t="s">
        <v>583</v>
      </c>
      <c r="I202" s="347"/>
      <c r="J202" s="347"/>
      <c r="K202" s="268"/>
    </row>
    <row r="203" spans="2:11" s="1" customFormat="1" ht="15" customHeight="1">
      <c r="B203" s="245"/>
      <c r="C203" s="222"/>
      <c r="D203" s="222"/>
      <c r="E203" s="222"/>
      <c r="F203" s="243" t="s">
        <v>44</v>
      </c>
      <c r="G203" s="222"/>
      <c r="H203" s="347" t="s">
        <v>584</v>
      </c>
      <c r="I203" s="347"/>
      <c r="J203" s="347"/>
      <c r="K203" s="268"/>
    </row>
    <row r="204" spans="2:11" s="1" customFormat="1" ht="15" customHeight="1">
      <c r="B204" s="245"/>
      <c r="C204" s="222"/>
      <c r="D204" s="222"/>
      <c r="E204" s="222"/>
      <c r="F204" s="243" t="s">
        <v>47</v>
      </c>
      <c r="G204" s="222"/>
      <c r="H204" s="347" t="s">
        <v>585</v>
      </c>
      <c r="I204" s="347"/>
      <c r="J204" s="347"/>
      <c r="K204" s="268"/>
    </row>
    <row r="205" spans="2:11" s="1" customFormat="1" ht="15" customHeight="1">
      <c r="B205" s="245"/>
      <c r="C205" s="222"/>
      <c r="D205" s="222"/>
      <c r="E205" s="222"/>
      <c r="F205" s="243" t="s">
        <v>45</v>
      </c>
      <c r="G205" s="222"/>
      <c r="H205" s="347" t="s">
        <v>586</v>
      </c>
      <c r="I205" s="347"/>
      <c r="J205" s="347"/>
      <c r="K205" s="268"/>
    </row>
    <row r="206" spans="2:11" s="1" customFormat="1" ht="15" customHeight="1">
      <c r="B206" s="245"/>
      <c r="C206" s="222"/>
      <c r="D206" s="222"/>
      <c r="E206" s="222"/>
      <c r="F206" s="243" t="s">
        <v>46</v>
      </c>
      <c r="G206" s="222"/>
      <c r="H206" s="347" t="s">
        <v>587</v>
      </c>
      <c r="I206" s="347"/>
      <c r="J206" s="347"/>
      <c r="K206" s="268"/>
    </row>
    <row r="207" spans="2:11" s="1" customFormat="1" ht="15" customHeight="1">
      <c r="B207" s="245"/>
      <c r="C207" s="222"/>
      <c r="D207" s="222"/>
      <c r="E207" s="222"/>
      <c r="F207" s="243"/>
      <c r="G207" s="222"/>
      <c r="H207" s="222"/>
      <c r="I207" s="222"/>
      <c r="J207" s="222"/>
      <c r="K207" s="268"/>
    </row>
    <row r="208" spans="2:11" s="1" customFormat="1" ht="15" customHeight="1">
      <c r="B208" s="245"/>
      <c r="C208" s="222" t="s">
        <v>528</v>
      </c>
      <c r="D208" s="222"/>
      <c r="E208" s="222"/>
      <c r="F208" s="243" t="s">
        <v>89</v>
      </c>
      <c r="G208" s="222"/>
      <c r="H208" s="347" t="s">
        <v>588</v>
      </c>
      <c r="I208" s="347"/>
      <c r="J208" s="347"/>
      <c r="K208" s="268"/>
    </row>
    <row r="209" spans="2:11" s="1" customFormat="1" ht="15" customHeight="1">
      <c r="B209" s="245"/>
      <c r="C209" s="222"/>
      <c r="D209" s="222"/>
      <c r="E209" s="222"/>
      <c r="F209" s="243" t="s">
        <v>79</v>
      </c>
      <c r="G209" s="222"/>
      <c r="H209" s="347" t="s">
        <v>427</v>
      </c>
      <c r="I209" s="347"/>
      <c r="J209" s="347"/>
      <c r="K209" s="268"/>
    </row>
    <row r="210" spans="2:11" s="1" customFormat="1" ht="15" customHeight="1">
      <c r="B210" s="245"/>
      <c r="C210" s="222"/>
      <c r="D210" s="222"/>
      <c r="E210" s="222"/>
      <c r="F210" s="243" t="s">
        <v>425</v>
      </c>
      <c r="G210" s="222"/>
      <c r="H210" s="347" t="s">
        <v>589</v>
      </c>
      <c r="I210" s="347"/>
      <c r="J210" s="347"/>
      <c r="K210" s="268"/>
    </row>
    <row r="211" spans="2:11" s="1" customFormat="1" ht="15" customHeight="1">
      <c r="B211" s="286"/>
      <c r="C211" s="222"/>
      <c r="D211" s="222"/>
      <c r="E211" s="222"/>
      <c r="F211" s="243" t="s">
        <v>85</v>
      </c>
      <c r="G211" s="281"/>
      <c r="H211" s="346" t="s">
        <v>428</v>
      </c>
      <c r="I211" s="346"/>
      <c r="J211" s="346"/>
      <c r="K211" s="287"/>
    </row>
    <row r="212" spans="2:11" s="1" customFormat="1" ht="15" customHeight="1">
      <c r="B212" s="286"/>
      <c r="C212" s="222"/>
      <c r="D212" s="222"/>
      <c r="E212" s="222"/>
      <c r="F212" s="243" t="s">
        <v>114</v>
      </c>
      <c r="G212" s="281"/>
      <c r="H212" s="346" t="s">
        <v>590</v>
      </c>
      <c r="I212" s="346"/>
      <c r="J212" s="346"/>
      <c r="K212" s="287"/>
    </row>
    <row r="213" spans="2:11" s="1" customFormat="1" ht="15" customHeight="1">
      <c r="B213" s="286"/>
      <c r="C213" s="222"/>
      <c r="D213" s="222"/>
      <c r="E213" s="222"/>
      <c r="F213" s="243"/>
      <c r="G213" s="281"/>
      <c r="H213" s="272"/>
      <c r="I213" s="272"/>
      <c r="J213" s="272"/>
      <c r="K213" s="287"/>
    </row>
    <row r="214" spans="2:11" s="1" customFormat="1" ht="15" customHeight="1">
      <c r="B214" s="286"/>
      <c r="C214" s="222" t="s">
        <v>552</v>
      </c>
      <c r="D214" s="222"/>
      <c r="E214" s="222"/>
      <c r="F214" s="243">
        <v>1</v>
      </c>
      <c r="G214" s="281"/>
      <c r="H214" s="346" t="s">
        <v>591</v>
      </c>
      <c r="I214" s="346"/>
      <c r="J214" s="346"/>
      <c r="K214" s="287"/>
    </row>
    <row r="215" spans="2:11" s="1" customFormat="1" ht="15" customHeight="1">
      <c r="B215" s="286"/>
      <c r="C215" s="222"/>
      <c r="D215" s="222"/>
      <c r="E215" s="222"/>
      <c r="F215" s="243">
        <v>2</v>
      </c>
      <c r="G215" s="281"/>
      <c r="H215" s="346" t="s">
        <v>592</v>
      </c>
      <c r="I215" s="346"/>
      <c r="J215" s="346"/>
      <c r="K215" s="287"/>
    </row>
    <row r="216" spans="2:11" s="1" customFormat="1" ht="15" customHeight="1">
      <c r="B216" s="286"/>
      <c r="C216" s="222"/>
      <c r="D216" s="222"/>
      <c r="E216" s="222"/>
      <c r="F216" s="243">
        <v>3</v>
      </c>
      <c r="G216" s="281"/>
      <c r="H216" s="346" t="s">
        <v>593</v>
      </c>
      <c r="I216" s="346"/>
      <c r="J216" s="346"/>
      <c r="K216" s="287"/>
    </row>
    <row r="217" spans="2:11" s="1" customFormat="1" ht="15" customHeight="1">
      <c r="B217" s="286"/>
      <c r="C217" s="222"/>
      <c r="D217" s="222"/>
      <c r="E217" s="222"/>
      <c r="F217" s="243">
        <v>4</v>
      </c>
      <c r="G217" s="281"/>
      <c r="H217" s="346" t="s">
        <v>594</v>
      </c>
      <c r="I217" s="346"/>
      <c r="J217" s="346"/>
      <c r="K217" s="287"/>
    </row>
    <row r="218" spans="2:11" s="1" customFormat="1" ht="12.75" customHeight="1">
      <c r="B218" s="288"/>
      <c r="C218" s="289"/>
      <c r="D218" s="289"/>
      <c r="E218" s="289"/>
      <c r="F218" s="289"/>
      <c r="G218" s="289"/>
      <c r="H218" s="289"/>
      <c r="I218" s="289"/>
      <c r="J218" s="289"/>
      <c r="K218" s="290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64022040_2 - PS01 - Opra...</vt:lpstr>
      <vt:lpstr>64022040_3 - VON - VRN</vt:lpstr>
      <vt:lpstr>64022040_1 - SO01 - Správ...</vt:lpstr>
      <vt:lpstr>Pokyny pro vyplnění</vt:lpstr>
      <vt:lpstr>'64022040_1 - SO01 - Správ...'!Názvy_tisku</vt:lpstr>
      <vt:lpstr>'64022040_2 - PS01 - Opra...'!Názvy_tisku</vt:lpstr>
      <vt:lpstr>'64022040_3 - VON - VRN'!Názvy_tisku</vt:lpstr>
      <vt:lpstr>'Rekapitulace stavby'!Názvy_tisku</vt:lpstr>
      <vt:lpstr>'64022040_1 - SO01 - Správ...'!Oblast_tisku</vt:lpstr>
      <vt:lpstr>'64022040_2 - PS01 - Opra...'!Oblast_tisku</vt:lpstr>
      <vt:lpstr>'64022040_3 - VON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Slezák Jiří</dc:creator>
  <cp:lastModifiedBy>Löwová Monika, Bc.</cp:lastModifiedBy>
  <dcterms:created xsi:type="dcterms:W3CDTF">2022-07-19T08:15:07Z</dcterms:created>
  <dcterms:modified xsi:type="dcterms:W3CDTF">2022-07-19T10:08:00Z</dcterms:modified>
</cp:coreProperties>
</file>